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310"/>
  </bookViews>
  <sheets>
    <sheet name="Note 7 for SOFA" sheetId="1" r:id="rId1"/>
  </sheets>
  <externalReferences>
    <externalReference r:id="rId2"/>
    <externalReference r:id="rId3"/>
  </externalReferences>
  <definedNames>
    <definedName name="_BSH40">#REF!</definedName>
    <definedName name="_DAT1">#REF!</definedName>
    <definedName name="_DAT10">#REF!</definedName>
    <definedName name="_DAT11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fund01">#REF!</definedName>
    <definedName name="_xlnm.Print_Area" localSheetId="0">'Note 7 for SOFA'!$B$8:$P$87</definedName>
    <definedName name="TEST0">#REF!</definedName>
    <definedName name="TESTHKEY">#REF!</definedName>
    <definedName name="TESTKEYS">#REF!</definedName>
    <definedName name="TESTVKEY">#REF!</definedName>
    <definedName name="Z_0DA0E251_DB38_4C46_B393_6DC186C699D0_.wvu.Cols" localSheetId="0" hidden="1">'Note 7 for SOFA'!$C:$I,'Note 7 for SOFA'!$Q:$S,'Note 7 for SOFA'!$V:$W</definedName>
    <definedName name="Z_0DA0E251_DB38_4C46_B393_6DC186C699D0_.wvu.PrintArea" localSheetId="0" hidden="1">'Note 7 for SOFA'!$A$1:$M$86</definedName>
    <definedName name="Z_0DA0E251_DB38_4C46_B393_6DC186C699D0_.wvu.Rows" localSheetId="0" hidden="1">'Note 7 for SOFA'!$13:$13,'Note 7 for SOFA'!$15:$15,'Note 7 for SOFA'!$29:$29,'Note 7 for SOFA'!$32:$32,'Note 7 for SOFA'!$40:$40,'Note 7 for SOFA'!$42:$43,'Note 7 for SOFA'!$71:$73</definedName>
    <definedName name="Z_71DA7E45_D304_4D62_B1D7_F1E2E924D0C3_.wvu.Cols" localSheetId="0" hidden="1">'Note 7 for SOFA'!$C:$I,'Note 7 for SOFA'!$Q:$S,'Note 7 for SOFA'!$V:$W</definedName>
    <definedName name="Z_71DA7E45_D304_4D62_B1D7_F1E2E924D0C3_.wvu.PrintArea" localSheetId="0" hidden="1">'Note 7 for SOFA'!$A$1:$M$86</definedName>
    <definedName name="Z_71DA7E45_D304_4D62_B1D7_F1E2E924D0C3_.wvu.Rows" localSheetId="0" hidden="1">'Note 7 for SOFA'!$13:$13,'Note 7 for SOFA'!$15:$15,'Note 7 for SOFA'!$29:$29,'Note 7 for SOFA'!$32:$32,'Note 7 for SOFA'!$40:$40,'Note 7 for SOFA'!$42:$43,'Note 7 for SOFA'!$71:$73</definedName>
    <definedName name="Z_81959262_BAF3_4F9E_9A7E_EB8D064348C8_.wvu.PrintArea" localSheetId="0" hidden="1">'Note 7 for SOFA'!$A$1:$S$87</definedName>
    <definedName name="Z_8B935FC0_2F04_4B96_8DF1_EA90A9A61B68_.wvu.Cols" localSheetId="0" hidden="1">'Note 7 for SOFA'!$C:$H</definedName>
    <definedName name="Z_8B935FC0_2F04_4B96_8DF1_EA90A9A61B68_.wvu.PrintArea" localSheetId="0" hidden="1">'Note 7 for SOFA'!$A$1:$S$87</definedName>
    <definedName name="Z_8B935FC0_2F04_4B96_8DF1_EA90A9A61B68_.wvu.Rows" localSheetId="0" hidden="1">'Note 7 for SOFA'!$71:$71</definedName>
    <definedName name="Z_BF785255_A298_42E9_A175_2633895EA4AE_.wvu.Cols" localSheetId="0" hidden="1">'Note 7 for SOFA'!$C:$H</definedName>
    <definedName name="Z_BF785255_A298_42E9_A175_2633895EA4AE_.wvu.PrintArea" localSheetId="0" hidden="1">'Note 7 for SOFA'!$A$1:$S$87</definedName>
    <definedName name="Z_BF785255_A298_42E9_A175_2633895EA4AE_.wvu.Rows" localSheetId="0" hidden="1">'Note 7 for SOFA'!$71:$71</definedName>
    <definedName name="Z_E69A36A6_E8A5_489E_A4B9_BCCAEF22D702_.wvu.Cols" localSheetId="0" hidden="1">'Note 7 for SOFA'!$C:$H,'Note 7 for SOFA'!$Q:$S,'Note 7 for SOFA'!$V:$W</definedName>
    <definedName name="Z_E69A36A6_E8A5_489E_A4B9_BCCAEF22D702_.wvu.PrintArea" localSheetId="0" hidden="1">'Note 7 for SOFA'!$B$8:$P$87</definedName>
    <definedName name="Z_E69A36A6_E8A5_489E_A4B9_BCCAEF22D702_.wvu.Rows" localSheetId="0" hidden="1">'Note 7 for SOFA'!$13:$13,'Note 7 for SOFA'!$15:$15,'Note 7 for SOFA'!$29:$29,'Note 7 for SOFA'!$32:$32,'Note 7 for SOFA'!$40:$40,'Note 7 for SOFA'!$42:$43,'Note 7 for SOFA'!$45:$46,'Note 7 for SOFA'!$51:$52,'Note 7 for SOFA'!$57:$57,'Note 7 for SOFA'!$66:$66,'Note 7 for SOFA'!$71:$71,'Note 7 for SOFA'!$73:$73</definedName>
    <definedName name="Z_F7145980_06DA_4ADD_8ADA_DA7A703B21D0_.wvu.Cols" localSheetId="0" hidden="1">'Note 7 for SOFA'!$C:$H,'Note 7 for SOFA'!$V:$W</definedName>
    <definedName name="Z_F7145980_06DA_4ADD_8ADA_DA7A703B21D0_.wvu.PrintArea" localSheetId="0" hidden="1">'Note 7 for SOFA'!$X$10:$AE$87</definedName>
    <definedName name="Z_F7145980_06DA_4ADD_8ADA_DA7A703B21D0_.wvu.Rows" localSheetId="0" hidden="1">'Note 7 for SOFA'!$29:$29,'Note 7 for SOFA'!$40:$43,'Note 7 for SOFA'!$71:$71,'Note 7 for SOFA'!$73:$73</definedName>
    <definedName name="Z_FE10044D_4B8E_4429_84AE_1A1FF99208D2_.wvu.Cols" localSheetId="0" hidden="1">'Note 7 for SOFA'!$C:$H,'Note 7 for SOFA'!$V:$W</definedName>
    <definedName name="Z_FE10044D_4B8E_4429_84AE_1A1FF99208D2_.wvu.PrintArea" localSheetId="0" hidden="1">'Note 7 for SOFA'!$X$10:$AE$87</definedName>
    <definedName name="Z_FE10044D_4B8E_4429_84AE_1A1FF99208D2_.wvu.Rows" localSheetId="0" hidden="1">'Note 7 for SOFA'!$29:$29,'Note 7 for SOFA'!$40:$40,'Note 7 for SOFA'!$42:$43,'Note 7 for SOFA'!$71:$71,'Note 7 for SOFA'!$73:$73</definedName>
  </definedNames>
  <calcPr calcId="145621" fullCalcOnLoad="1"/>
</workbook>
</file>

<file path=xl/calcChain.xml><?xml version="1.0" encoding="utf-8"?>
<calcChain xmlns="http://schemas.openxmlformats.org/spreadsheetml/2006/main">
  <c r="AB37" i="1" l="1"/>
  <c r="AE41" i="1"/>
  <c r="AB72" i="1"/>
  <c r="AC83" i="1"/>
  <c r="AE83" i="1"/>
  <c r="N83" i="1" l="1"/>
  <c r="K83" i="1"/>
  <c r="H83" i="1"/>
  <c r="G83" i="1"/>
  <c r="F83" i="1"/>
  <c r="E83" i="1"/>
  <c r="D83" i="1"/>
  <c r="P82" i="1"/>
  <c r="M82" i="1" s="1"/>
  <c r="P81" i="1"/>
  <c r="L83" i="1"/>
  <c r="S78" i="1"/>
  <c r="R78" i="1"/>
  <c r="Q78" i="1"/>
  <c r="L78" i="1"/>
  <c r="K78" i="1"/>
  <c r="H78" i="1"/>
  <c r="F78" i="1"/>
  <c r="D78" i="1"/>
  <c r="P77" i="1"/>
  <c r="O77" i="1"/>
  <c r="P76" i="1"/>
  <c r="O76" i="1"/>
  <c r="P75" i="1"/>
  <c r="M75" i="1" s="1"/>
  <c r="J75" i="1" s="1"/>
  <c r="P74" i="1"/>
  <c r="N78" i="1"/>
  <c r="P73" i="1"/>
  <c r="M73" i="1" s="1"/>
  <c r="J73" i="1" s="1"/>
  <c r="M72" i="1"/>
  <c r="S68" i="1"/>
  <c r="R68" i="1"/>
  <c r="Q68" i="1"/>
  <c r="H68" i="1"/>
  <c r="F68" i="1"/>
  <c r="D68" i="1"/>
  <c r="P67" i="1"/>
  <c r="O67" i="1"/>
  <c r="P66" i="1"/>
  <c r="O66" i="1"/>
  <c r="J65" i="1"/>
  <c r="P64" i="1"/>
  <c r="O64" i="1"/>
  <c r="O63" i="1"/>
  <c r="J63" i="1"/>
  <c r="J62" i="1"/>
  <c r="O61" i="1"/>
  <c r="J61" i="1"/>
  <c r="J60" i="1"/>
  <c r="P59" i="1"/>
  <c r="M59" i="1" s="1"/>
  <c r="J59" i="1" s="1"/>
  <c r="O59" i="1"/>
  <c r="N58" i="1"/>
  <c r="M58" i="1" s="1"/>
  <c r="M57" i="1"/>
  <c r="J57" i="1" s="1"/>
  <c r="O56" i="1"/>
  <c r="O55" i="1"/>
  <c r="N55" i="1"/>
  <c r="O54" i="1"/>
  <c r="M54" i="1" s="1"/>
  <c r="J54" i="1" s="1"/>
  <c r="N54" i="1"/>
  <c r="O53" i="1"/>
  <c r="N53" i="1"/>
  <c r="M52" i="1"/>
  <c r="J52" i="1" s="1"/>
  <c r="O51" i="1"/>
  <c r="M51" i="1" s="1"/>
  <c r="J51" i="1" s="1"/>
  <c r="O50" i="1"/>
  <c r="N50" i="1"/>
  <c r="O49" i="1"/>
  <c r="N49" i="1"/>
  <c r="O48" i="1"/>
  <c r="N48" i="1"/>
  <c r="O47" i="1"/>
  <c r="N47" i="1"/>
  <c r="O46" i="1"/>
  <c r="M46" i="1" s="1"/>
  <c r="J46" i="1" s="1"/>
  <c r="V45" i="1"/>
  <c r="W45" i="1" s="1"/>
  <c r="O45" i="1"/>
  <c r="M45" i="1" s="1"/>
  <c r="J45" i="1" s="1"/>
  <c r="V44" i="1"/>
  <c r="P44" i="1"/>
  <c r="O44" i="1"/>
  <c r="N44" i="1"/>
  <c r="P43" i="1"/>
  <c r="M43" i="1" s="1"/>
  <c r="J43" i="1" s="1"/>
  <c r="P42" i="1"/>
  <c r="M42" i="1" s="1"/>
  <c r="J42" i="1" s="1"/>
  <c r="P41" i="1"/>
  <c r="W41" i="1" s="1"/>
  <c r="N41" i="1"/>
  <c r="M41" i="1" s="1"/>
  <c r="K41" i="1"/>
  <c r="P40" i="1"/>
  <c r="W40" i="1" s="1"/>
  <c r="V39" i="1"/>
  <c r="P39" i="1"/>
  <c r="W39" i="1" s="1"/>
  <c r="O39" i="1"/>
  <c r="N39" i="1"/>
  <c r="V38" i="1"/>
  <c r="P38" i="1"/>
  <c r="W38" i="1" s="1"/>
  <c r="N38" i="1"/>
  <c r="V37" i="1"/>
  <c r="P37" i="1"/>
  <c r="W37" i="1" s="1"/>
  <c r="O37" i="1"/>
  <c r="N37" i="1"/>
  <c r="P36" i="1"/>
  <c r="O36" i="1"/>
  <c r="N36" i="1"/>
  <c r="V35" i="1"/>
  <c r="P35" i="1"/>
  <c r="O35" i="1"/>
  <c r="N35" i="1"/>
  <c r="V34" i="1"/>
  <c r="P34" i="1"/>
  <c r="O34" i="1"/>
  <c r="N34" i="1"/>
  <c r="V33" i="1"/>
  <c r="P33" i="1"/>
  <c r="O33" i="1"/>
  <c r="N33" i="1"/>
  <c r="L33" i="1"/>
  <c r="L68" i="1" s="1"/>
  <c r="K33" i="1"/>
  <c r="K68" i="1" s="1"/>
  <c r="W32" i="1"/>
  <c r="O32" i="1"/>
  <c r="N32" i="1"/>
  <c r="V31" i="1"/>
  <c r="P31" i="1"/>
  <c r="O31" i="1"/>
  <c r="N31" i="1"/>
  <c r="V30" i="1"/>
  <c r="P30" i="1"/>
  <c r="O30" i="1"/>
  <c r="N30" i="1"/>
  <c r="P29" i="1"/>
  <c r="V28" i="1"/>
  <c r="P28" i="1"/>
  <c r="O28" i="1"/>
  <c r="N28" i="1"/>
  <c r="V27" i="1"/>
  <c r="P27" i="1"/>
  <c r="O27" i="1"/>
  <c r="N27" i="1"/>
  <c r="V26" i="1"/>
  <c r="P26" i="1"/>
  <c r="O26" i="1"/>
  <c r="N26" i="1"/>
  <c r="P25" i="1"/>
  <c r="W25" i="1" s="1"/>
  <c r="O25" i="1"/>
  <c r="N25" i="1"/>
  <c r="V24" i="1"/>
  <c r="P24" i="1"/>
  <c r="O24" i="1"/>
  <c r="N24" i="1"/>
  <c r="V23" i="1"/>
  <c r="P23" i="1"/>
  <c r="O23" i="1"/>
  <c r="N23" i="1"/>
  <c r="V22" i="1"/>
  <c r="P22" i="1"/>
  <c r="O22" i="1"/>
  <c r="N22" i="1"/>
  <c r="J22" i="1"/>
  <c r="V21" i="1"/>
  <c r="P21" i="1"/>
  <c r="O21" i="1"/>
  <c r="N21" i="1"/>
  <c r="V20" i="1"/>
  <c r="P20" i="1"/>
  <c r="O20" i="1"/>
  <c r="N20" i="1"/>
  <c r="V19" i="1"/>
  <c r="P19" i="1"/>
  <c r="O19" i="1"/>
  <c r="N19" i="1"/>
  <c r="V18" i="1"/>
  <c r="P18" i="1"/>
  <c r="O18" i="1"/>
  <c r="N18" i="1"/>
  <c r="V17" i="1"/>
  <c r="P17" i="1"/>
  <c r="O17" i="1"/>
  <c r="N17" i="1"/>
  <c r="O16" i="1"/>
  <c r="N16" i="1"/>
  <c r="O15" i="1"/>
  <c r="N15" i="1"/>
  <c r="M15" i="1" s="1"/>
  <c r="J15" i="1" s="1"/>
  <c r="P14" i="1"/>
  <c r="O14" i="1"/>
  <c r="N14" i="1"/>
  <c r="M13" i="1"/>
  <c r="J13" i="1" s="1"/>
  <c r="M66" i="1" l="1"/>
  <c r="J66" i="1" s="1"/>
  <c r="D85" i="1"/>
  <c r="M53" i="1"/>
  <c r="J53" i="1" s="1"/>
  <c r="M48" i="1"/>
  <c r="J48" i="1" s="1"/>
  <c r="M50" i="1"/>
  <c r="J50" i="1" s="1"/>
  <c r="M14" i="1"/>
  <c r="J14" i="1" s="1"/>
  <c r="M23" i="1"/>
  <c r="J23" i="1" s="1"/>
  <c r="M32" i="1"/>
  <c r="J32" i="1" s="1"/>
  <c r="M44" i="1"/>
  <c r="M55" i="1"/>
  <c r="J55" i="1" s="1"/>
  <c r="W20" i="1"/>
  <c r="W21" i="1"/>
  <c r="M26" i="1"/>
  <c r="J26" i="1" s="1"/>
  <c r="M27" i="1"/>
  <c r="J27" i="1" s="1"/>
  <c r="M40" i="1"/>
  <c r="J40" i="1" s="1"/>
  <c r="M18" i="1"/>
  <c r="J18" i="1" s="1"/>
  <c r="M19" i="1"/>
  <c r="J19" i="1" s="1"/>
  <c r="M35" i="1"/>
  <c r="J35" i="1" s="1"/>
  <c r="M36" i="1"/>
  <c r="O78" i="1"/>
  <c r="W34" i="1"/>
  <c r="W35" i="1"/>
  <c r="V36" i="1"/>
  <c r="W36" i="1" s="1"/>
  <c r="M31" i="1"/>
  <c r="J31" i="1" s="1"/>
  <c r="M76" i="1"/>
  <c r="J76" i="1" s="1"/>
  <c r="M81" i="1"/>
  <c r="M83" i="1" s="1"/>
  <c r="W18" i="1"/>
  <c r="W28" i="1"/>
  <c r="M30" i="1"/>
  <c r="J30" i="1" s="1"/>
  <c r="W33" i="1"/>
  <c r="J41" i="1"/>
  <c r="W22" i="1"/>
  <c r="M25" i="1"/>
  <c r="J25" i="1" s="1"/>
  <c r="M39" i="1"/>
  <c r="J39" i="1" s="1"/>
  <c r="F85" i="1"/>
  <c r="M77" i="1"/>
  <c r="J77" i="1" s="1"/>
  <c r="M16" i="1"/>
  <c r="J16" i="1" s="1"/>
  <c r="M17" i="1"/>
  <c r="J17" i="1" s="1"/>
  <c r="M20" i="1"/>
  <c r="J20" i="1" s="1"/>
  <c r="M24" i="1"/>
  <c r="J24" i="1" s="1"/>
  <c r="M28" i="1"/>
  <c r="J28" i="1" s="1"/>
  <c r="M33" i="1"/>
  <c r="J33" i="1" s="1"/>
  <c r="M47" i="1"/>
  <c r="J47" i="1" s="1"/>
  <c r="M49" i="1"/>
  <c r="J49" i="1" s="1"/>
  <c r="M64" i="1"/>
  <c r="J64" i="1" s="1"/>
  <c r="M67" i="1"/>
  <c r="J67" i="1" s="1"/>
  <c r="H85" i="1"/>
  <c r="J82" i="1"/>
  <c r="J72" i="1"/>
  <c r="M29" i="1"/>
  <c r="J29" i="1" s="1"/>
  <c r="W29" i="1"/>
  <c r="K85" i="1"/>
  <c r="O68" i="1"/>
  <c r="W19" i="1"/>
  <c r="W24" i="1"/>
  <c r="W27" i="1"/>
  <c r="L85" i="1"/>
  <c r="P68" i="1"/>
  <c r="W17" i="1"/>
  <c r="M21" i="1"/>
  <c r="J21" i="1" s="1"/>
  <c r="W23" i="1"/>
  <c r="W26" i="1"/>
  <c r="W30" i="1"/>
  <c r="W31" i="1"/>
  <c r="M34" i="1"/>
  <c r="J34" i="1" s="1"/>
  <c r="M37" i="1"/>
  <c r="J37" i="1" s="1"/>
  <c r="W44" i="1"/>
  <c r="M74" i="1"/>
  <c r="J74" i="1" s="1"/>
  <c r="P78" i="1"/>
  <c r="J81" i="1"/>
  <c r="O83" i="1"/>
  <c r="W42" i="1"/>
  <c r="W43" i="1"/>
  <c r="P83" i="1"/>
  <c r="M38" i="1"/>
  <c r="J38" i="1" s="1"/>
  <c r="N56" i="1"/>
  <c r="M56" i="1" s="1"/>
  <c r="J56" i="1" s="1"/>
  <c r="J83" i="1" l="1"/>
  <c r="J68" i="1"/>
  <c r="J78" i="1"/>
  <c r="O85" i="1"/>
  <c r="M78" i="1"/>
  <c r="P85" i="1"/>
  <c r="N68" i="1"/>
  <c r="M68" i="1"/>
  <c r="J85" i="1" l="1"/>
  <c r="N85" i="1"/>
  <c r="M85" i="1"/>
</calcChain>
</file>

<file path=xl/sharedStrings.xml><?xml version="1.0" encoding="utf-8"?>
<sst xmlns="http://schemas.openxmlformats.org/spreadsheetml/2006/main" count="317" uniqueCount="215">
  <si>
    <t>7. TRANSFERS TO/FROM EARMARKED RESERVES</t>
  </si>
  <si>
    <t>This note sets out the amounts set aside from the Genreal Fund and HRA balances in earmarked reserves to provide financing  for</t>
  </si>
  <si>
    <t xml:space="preserve">future expenditure plans and the amounts posted back from earmarked reserves to meet General Fund and HRA expenditure in </t>
  </si>
  <si>
    <t>2012/13.</t>
  </si>
  <si>
    <t>Balance</t>
  </si>
  <si>
    <t xml:space="preserve">Transfers </t>
  </si>
  <si>
    <t xml:space="preserve">Balance at </t>
  </si>
  <si>
    <t>1 April</t>
  </si>
  <si>
    <t>Out</t>
  </si>
  <si>
    <t>In</t>
  </si>
  <si>
    <t>31 March</t>
  </si>
  <si>
    <t>2009</t>
  </si>
  <si>
    <t>2009/10</t>
  </si>
  <si>
    <t>2014</t>
  </si>
  <si>
    <t>2013/14</t>
  </si>
  <si>
    <t>2013</t>
  </si>
  <si>
    <t>2012/13</t>
  </si>
  <si>
    <t>2012</t>
  </si>
  <si>
    <t>2011/12</t>
  </si>
  <si>
    <t>2011</t>
  </si>
  <si>
    <t>Ref</t>
  </si>
  <si>
    <t>£000</t>
  </si>
  <si>
    <t>General Fund:</t>
  </si>
  <si>
    <t>opening balance</t>
  </si>
  <si>
    <t>Total Additions to Reserves</t>
  </si>
  <si>
    <t>Total Releases from Reserve</t>
  </si>
  <si>
    <t>12/13 Reserve Balance</t>
  </si>
  <si>
    <t>Icelandic Banking</t>
  </si>
  <si>
    <t>Z750104</t>
  </si>
  <si>
    <t>General Licensing Reserve</t>
  </si>
  <si>
    <t>2</t>
  </si>
  <si>
    <t>General Licensing reserve</t>
  </si>
  <si>
    <t>Z750106</t>
  </si>
  <si>
    <t>Cemetery Maintenance</t>
  </si>
  <si>
    <t>3</t>
  </si>
  <si>
    <t>Z750107</t>
  </si>
  <si>
    <t>Taxis A/C Reserve</t>
  </si>
  <si>
    <t>5</t>
  </si>
  <si>
    <t>CLG Homelessness Grant</t>
  </si>
  <si>
    <t>Z750111</t>
  </si>
  <si>
    <t>4</t>
  </si>
  <si>
    <t>Taxi Licencing Reserve</t>
  </si>
  <si>
    <t>Z750114</t>
  </si>
  <si>
    <t>IT Equipment Reserve   (HRA)</t>
  </si>
  <si>
    <t>39</t>
  </si>
  <si>
    <t>Town Hall Equipment Reserve</t>
  </si>
  <si>
    <t>Z750118</t>
  </si>
  <si>
    <t>6</t>
  </si>
  <si>
    <t>Work Of Art Reserve</t>
  </si>
  <si>
    <t>Z750119</t>
  </si>
  <si>
    <t>7</t>
  </si>
  <si>
    <t>Shopmobility Reserve</t>
  </si>
  <si>
    <t>Z750123</t>
  </si>
  <si>
    <t>8</t>
  </si>
  <si>
    <t>Employee Cost Reserve</t>
  </si>
  <si>
    <t>Z750133</t>
  </si>
  <si>
    <t>Severance and HT Reserve</t>
  </si>
  <si>
    <t>9</t>
  </si>
  <si>
    <t>Customer Services Server Replacement</t>
  </si>
  <si>
    <t>Z750134</t>
  </si>
  <si>
    <t>10</t>
  </si>
  <si>
    <t>Oxford Business Contributions</t>
  </si>
  <si>
    <t>Z750136</t>
  </si>
  <si>
    <t>S&amp;R Oxford Business Contributions</t>
  </si>
  <si>
    <t>11</t>
  </si>
  <si>
    <t>SALIX Energy Projects Reserve</t>
  </si>
  <si>
    <t>Z750140</t>
  </si>
  <si>
    <t>SALIX Energy Projects</t>
  </si>
  <si>
    <t>12</t>
  </si>
  <si>
    <t>SALIX Management Fee</t>
  </si>
  <si>
    <t>Z750141</t>
  </si>
  <si>
    <t>13</t>
  </si>
  <si>
    <t>IT Infrastructure and Equipment Reserve</t>
  </si>
  <si>
    <t>Z750143</t>
  </si>
  <si>
    <t>IT Infrastructure Reserve</t>
  </si>
  <si>
    <t>14</t>
  </si>
  <si>
    <t>Repairs &amp; Maintenance Reserve</t>
  </si>
  <si>
    <t>Z750144</t>
  </si>
  <si>
    <t>15</t>
  </si>
  <si>
    <t>Reserve for Land Charges</t>
  </si>
  <si>
    <t>Z750146</t>
  </si>
  <si>
    <t>16</t>
  </si>
  <si>
    <t>Repairs &amp; Maintenance</t>
  </si>
  <si>
    <t>Business Transformation Projects</t>
  </si>
  <si>
    <t>Z750147</t>
  </si>
  <si>
    <t>Leisure Repairs &amp; Maintenance</t>
  </si>
  <si>
    <t>City Council Elections Reserve</t>
  </si>
  <si>
    <t>Z750148</t>
  </si>
  <si>
    <t>17</t>
  </si>
  <si>
    <t>Chief Executive´s Award Fund</t>
  </si>
  <si>
    <t>Committed Projects Reserve</t>
  </si>
  <si>
    <t>Z750153</t>
  </si>
  <si>
    <t>18</t>
  </si>
  <si>
    <t>CRM Rollout Reserve</t>
  </si>
  <si>
    <t>Z750154</t>
  </si>
  <si>
    <t>Chief Executive´s Fund</t>
  </si>
  <si>
    <t>19</t>
  </si>
  <si>
    <t>Grants Reserve</t>
  </si>
  <si>
    <t>Z750156</t>
  </si>
  <si>
    <t>Direct Revenue Funding of Capital</t>
  </si>
  <si>
    <t>Z750158</t>
  </si>
  <si>
    <t>Corporate Contingency Reserve</t>
  </si>
  <si>
    <t>20</t>
  </si>
  <si>
    <t>Land at Barton</t>
  </si>
  <si>
    <t>Z750159</t>
  </si>
  <si>
    <t>Efficiency Reserve</t>
  </si>
  <si>
    <t>22</t>
  </si>
  <si>
    <t>Homelessness</t>
  </si>
  <si>
    <t>Z750160</t>
  </si>
  <si>
    <t>21</t>
  </si>
  <si>
    <t>HMO Licensing Reserve</t>
  </si>
  <si>
    <t>Z750162</t>
  </si>
  <si>
    <t>Finance &amp; Efficiency - Carry Foward Reserve</t>
  </si>
  <si>
    <t>Finance &amp; Efficiency Carry Forward Reserve</t>
  </si>
  <si>
    <t>Community Services Carry Forward Reserve</t>
  </si>
  <si>
    <t>Community Services</t>
  </si>
  <si>
    <t>Chief Executive Carry Forward Reserve</t>
  </si>
  <si>
    <t>City Regeneration Carry Forward Reserve</t>
  </si>
  <si>
    <t>Organisational Development Reserve</t>
  </si>
  <si>
    <t>Z750163</t>
  </si>
  <si>
    <t>City Services - Carry Forward Reserve</t>
  </si>
  <si>
    <t>IT Project Work</t>
  </si>
  <si>
    <t>Z750165</t>
  </si>
  <si>
    <t>City Regeneration - Carry Forward Reserve</t>
  </si>
  <si>
    <t>IT Equipment Reserve</t>
  </si>
  <si>
    <t>Lord Mayors Deposit</t>
  </si>
  <si>
    <t>Z750167</t>
  </si>
  <si>
    <t>Land at Barton reserve</t>
  </si>
  <si>
    <t>23</t>
  </si>
  <si>
    <t>Home Choice fund for single persons</t>
  </si>
  <si>
    <t>Z750169</t>
  </si>
  <si>
    <t>25</t>
  </si>
  <si>
    <t>Rose Hill Demolition</t>
  </si>
  <si>
    <t>Z750170</t>
  </si>
  <si>
    <t>Agresso Improvement Reserve</t>
  </si>
  <si>
    <t>Oxfordshire Total Refit Project (EU funding)</t>
  </si>
  <si>
    <t>Z750171</t>
  </si>
  <si>
    <t>Car Parks maint/replace lamp columns</t>
  </si>
  <si>
    <t>Community And Neighbourhood Reserve</t>
  </si>
  <si>
    <t>Z750172</t>
  </si>
  <si>
    <t>Westgate &amp; Gloucester Green car park maintenance</t>
  </si>
  <si>
    <t>Community Partnership Fund</t>
  </si>
  <si>
    <t>Z750173</t>
  </si>
  <si>
    <t>MS Office Reserve</t>
  </si>
  <si>
    <t>Town Team Partners</t>
  </si>
  <si>
    <t>Z750174</t>
  </si>
  <si>
    <t>Procurement Hub Reserve</t>
  </si>
  <si>
    <t>Assets of Community Value</t>
  </si>
  <si>
    <t>Z750175</t>
  </si>
  <si>
    <t>IESE Grant Reserve</t>
  </si>
  <si>
    <t>Unlawful Dwellings Reserve</t>
  </si>
  <si>
    <t>Z750176</t>
  </si>
  <si>
    <t>Oxford Strategic Partnership Reserve</t>
  </si>
  <si>
    <t>Westgate Redevelopment Reserve</t>
  </si>
  <si>
    <t>Z750177</t>
  </si>
  <si>
    <t>Barton Consultancy Fees Reserve</t>
  </si>
  <si>
    <t>Committed Orders Direct Services</t>
  </si>
  <si>
    <t>Flood Reserve</t>
  </si>
  <si>
    <t>Loan and Property Fund Guarantee Reserve</t>
  </si>
  <si>
    <t>Z750178</t>
  </si>
  <si>
    <t>Ward Members Budget Reserve</t>
  </si>
  <si>
    <t>P&amp;R County Contribution - Future Maintenance</t>
  </si>
  <si>
    <t>Direct Payment Project Arrears Reserve</t>
  </si>
  <si>
    <t>Business Support Scheme</t>
  </si>
  <si>
    <t>Severe Weather Recovery Scheme</t>
  </si>
  <si>
    <t>Berkshire, Oxfordshire, Buckinghamshire and Milton Keynes Planning Fund</t>
  </si>
  <si>
    <t>Property Fund Reserve</t>
  </si>
  <si>
    <t>Indirect Property Fund Reserve</t>
  </si>
  <si>
    <t>NNDR Retention Reserve</t>
  </si>
  <si>
    <t>Total General Fund</t>
  </si>
  <si>
    <t>Z750179</t>
  </si>
  <si>
    <t>Homelessness Reserve</t>
  </si>
  <si>
    <t>24</t>
  </si>
  <si>
    <t>Z750180</t>
  </si>
  <si>
    <t>Old Fire Station Loan Guarantee Reserve</t>
  </si>
  <si>
    <t>38</t>
  </si>
  <si>
    <t>HRA:</t>
  </si>
  <si>
    <t>Z750181</t>
  </si>
  <si>
    <t>28</t>
  </si>
  <si>
    <t>Job Evaluation Reserve</t>
  </si>
  <si>
    <t>Decent Homes Capital Reserve</t>
  </si>
  <si>
    <t>Z750192</t>
  </si>
  <si>
    <t>-</t>
  </si>
  <si>
    <t>Z750182</t>
  </si>
  <si>
    <t>29</t>
  </si>
  <si>
    <t>Z750183</t>
  </si>
  <si>
    <t>30</t>
  </si>
  <si>
    <t>Z750185</t>
  </si>
  <si>
    <t>31</t>
  </si>
  <si>
    <t xml:space="preserve">HRA Capital Projects </t>
  </si>
  <si>
    <t xml:space="preserve">  </t>
  </si>
  <si>
    <t>Z750186</t>
  </si>
  <si>
    <t>32</t>
  </si>
  <si>
    <t>Z750187</t>
  </si>
  <si>
    <t>33</t>
  </si>
  <si>
    <t>Insurance Funds:</t>
  </si>
  <si>
    <t>Z750188</t>
  </si>
  <si>
    <t>34</t>
  </si>
  <si>
    <t>Self Insurance Fund - HRA</t>
  </si>
  <si>
    <t>Z750189</t>
  </si>
  <si>
    <t>35</t>
  </si>
  <si>
    <t>Self Insurance Fund - GF</t>
  </si>
  <si>
    <t>Z750190</t>
  </si>
  <si>
    <t>36</t>
  </si>
  <si>
    <t>Total Capital and Insurance Funds</t>
  </si>
  <si>
    <t>Z750191</t>
  </si>
  <si>
    <t>37</t>
  </si>
  <si>
    <t>Z750200</t>
  </si>
  <si>
    <t>26</t>
  </si>
  <si>
    <t>Grand Total</t>
  </si>
  <si>
    <t>Z770103</t>
  </si>
  <si>
    <t>Capital Grants Unapplied</t>
  </si>
  <si>
    <t>Z620127</t>
  </si>
  <si>
    <t>Direct Services Project work (IT)   (HRA related)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</si>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</sst>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3" formatCode="_-* #,##0.00_-;\-* #,##0.00_-;_-* &quot;-&quot;??_-;_-@_-"/>
    <numFmt numFmtId="164" formatCode="#,##0,\ ;\(#,##0,\);\-"/>
    <numFmt numFmtId="165" formatCode="#,###,;\(#,###,\)\ "/>
    <numFmt numFmtId="166" formatCode="#,##0,;\(#,##0,\)"/>
    <numFmt numFmtId="167" formatCode="#,##0.00_ ;[Red]\-#,##0.00\ 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01">
    <xf numFmtId="0" fontId="0" fillId="0" borderId="0" xfId="0"/>
    <xf numFmtId="0" fontId="0" fillId="2" borderId="0" xfId="0" applyFont="1" applyFill="1" applyBorder="1"/>
    <xf numFmtId="0" fontId="0" fillId="0" borderId="0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2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" borderId="0" xfId="0" quotePrefix="1" applyFont="1" applyFill="1" applyBorder="1" applyAlignment="1"/>
    <xf numFmtId="0" fontId="4" fillId="3" borderId="0" xfId="0" quotePrefix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center"/>
    </xf>
    <xf numFmtId="0" fontId="4" fillId="5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17" fontId="4" fillId="3" borderId="0" xfId="0" quotePrefix="1" applyNumberFormat="1" applyFont="1" applyFill="1" applyBorder="1" applyAlignment="1">
      <alignment horizontal="center"/>
    </xf>
    <xf numFmtId="6" fontId="4" fillId="3" borderId="1" xfId="0" quotePrefix="1" applyNumberFormat="1" applyFont="1" applyFill="1" applyBorder="1" applyAlignment="1">
      <alignment horizontal="center"/>
    </xf>
    <xf numFmtId="6" fontId="4" fillId="2" borderId="1" xfId="0" applyNumberFormat="1" applyFont="1" applyFill="1" applyBorder="1" applyAlignment="1">
      <alignment horizontal="center"/>
    </xf>
    <xf numFmtId="6" fontId="4" fillId="2" borderId="1" xfId="0" quotePrefix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6" fontId="4" fillId="4" borderId="1" xfId="0" quotePrefix="1" applyNumberFormat="1" applyFont="1" applyFill="1" applyBorder="1" applyAlignment="1">
      <alignment horizontal="center"/>
    </xf>
    <xf numFmtId="6" fontId="4" fillId="5" borderId="1" xfId="0" quotePrefix="1" applyNumberFormat="1" applyFont="1" applyFill="1" applyBorder="1" applyAlignment="1">
      <alignment horizontal="center"/>
    </xf>
    <xf numFmtId="6" fontId="4" fillId="0" borderId="1" xfId="0" quotePrefix="1" applyNumberFormat="1" applyFont="1" applyFill="1" applyBorder="1" applyAlignment="1">
      <alignment horizontal="center"/>
    </xf>
    <xf numFmtId="6" fontId="4" fillId="2" borderId="0" xfId="0" quotePrefix="1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2" borderId="0" xfId="0" applyNumberFormat="1" applyFont="1" applyFill="1" applyBorder="1"/>
    <xf numFmtId="0" fontId="0" fillId="3" borderId="0" xfId="0" applyNumberFormat="1" applyFill="1" applyBorder="1"/>
    <xf numFmtId="0" fontId="0" fillId="2" borderId="0" xfId="0" applyNumberFormat="1" applyFill="1" applyBorder="1"/>
    <xf numFmtId="0" fontId="0" fillId="5" borderId="0" xfId="0" applyFill="1" applyBorder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/>
    </xf>
    <xf numFmtId="164" fontId="0" fillId="3" borderId="0" xfId="0" applyNumberFormat="1" applyFill="1" applyBorder="1"/>
    <xf numFmtId="164" fontId="0" fillId="2" borderId="0" xfId="0" applyNumberFormat="1" applyFill="1" applyBorder="1"/>
    <xf numFmtId="164" fontId="2" fillId="4" borderId="0" xfId="0" quotePrefix="1" applyNumberFormat="1" applyFont="1" applyFill="1" applyBorder="1" applyAlignment="1">
      <alignment horizontal="right"/>
    </xf>
    <xf numFmtId="164" fontId="0" fillId="5" borderId="0" xfId="0" applyNumberFormat="1" applyFill="1" applyBorder="1"/>
    <xf numFmtId="164" fontId="0" fillId="0" borderId="0" xfId="0" applyNumberFormat="1" applyFill="1" applyBorder="1"/>
    <xf numFmtId="3" fontId="0" fillId="9" borderId="0" xfId="0" applyNumberFormat="1" applyFill="1" applyBorder="1"/>
    <xf numFmtId="3" fontId="0" fillId="2" borderId="0" xfId="0" applyNumberFormat="1" applyFill="1" applyBorder="1"/>
    <xf numFmtId="49" fontId="6" fillId="10" borderId="5" xfId="0" applyNumberFormat="1" applyFont="1" applyFill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9" borderId="6" xfId="0" applyNumberFormat="1" applyFont="1" applyFill="1" applyBorder="1" applyAlignment="1">
      <alignment horizontal="left"/>
    </xf>
    <xf numFmtId="3" fontId="0" fillId="0" borderId="6" xfId="0" applyNumberFormat="1" applyBorder="1"/>
    <xf numFmtId="3" fontId="0" fillId="0" borderId="6" xfId="0" applyNumberFormat="1" applyFill="1" applyBorder="1"/>
    <xf numFmtId="3" fontId="0" fillId="9" borderId="7" xfId="0" applyNumberFormat="1" applyFill="1" applyBorder="1"/>
    <xf numFmtId="0" fontId="2" fillId="0" borderId="0" xfId="0" applyFont="1" applyFill="1" applyBorder="1"/>
    <xf numFmtId="3" fontId="0" fillId="10" borderId="6" xfId="0" applyNumberFormat="1" applyFill="1" applyBorder="1"/>
    <xf numFmtId="0" fontId="0" fillId="2" borderId="0" xfId="0" applyNumberFormat="1" applyFont="1" applyFill="1" applyBorder="1"/>
    <xf numFmtId="164" fontId="0" fillId="3" borderId="0" xfId="0" applyNumberFormat="1" applyFont="1" applyFill="1" applyBorder="1"/>
    <xf numFmtId="164" fontId="0" fillId="2" borderId="0" xfId="0" applyNumberFormat="1" applyFont="1" applyFill="1" applyBorder="1"/>
    <xf numFmtId="164" fontId="0" fillId="0" borderId="0" xfId="0" applyNumberFormat="1"/>
    <xf numFmtId="49" fontId="6" fillId="0" borderId="6" xfId="0" applyNumberFormat="1" applyFont="1" applyFill="1" applyBorder="1" applyAlignment="1">
      <alignment horizontal="left"/>
    </xf>
    <xf numFmtId="3" fontId="0" fillId="2" borderId="7" xfId="0" applyNumberFormat="1" applyFill="1" applyBorder="1"/>
    <xf numFmtId="3" fontId="0" fillId="0" borderId="7" xfId="0" applyNumberFormat="1" applyFill="1" applyBorder="1"/>
    <xf numFmtId="3" fontId="0" fillId="0" borderId="0" xfId="0" applyNumberFormat="1" applyFill="1" applyBorder="1"/>
    <xf numFmtId="164" fontId="2" fillId="2" borderId="0" xfId="0" applyNumberFormat="1" applyFont="1" applyFill="1" applyBorder="1"/>
    <xf numFmtId="164" fontId="0" fillId="11" borderId="0" xfId="0" applyNumberFormat="1" applyFill="1" applyBorder="1"/>
    <xf numFmtId="49" fontId="6" fillId="0" borderId="5" xfId="0" applyNumberFormat="1" applyFont="1" applyBorder="1" applyAlignment="1">
      <alignment horizontal="left"/>
    </xf>
    <xf numFmtId="0" fontId="2" fillId="0" borderId="0" xfId="0" applyFont="1" applyFill="1" applyBorder="1" applyAlignment="1">
      <alignment vertical="top"/>
    </xf>
    <xf numFmtId="165" fontId="0" fillId="0" borderId="0" xfId="0" applyNumberFormat="1"/>
    <xf numFmtId="3" fontId="0" fillId="0" borderId="7" xfId="0" applyNumberFormat="1" applyBorder="1"/>
    <xf numFmtId="49" fontId="0" fillId="0" borderId="0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164" fontId="4" fillId="3" borderId="8" xfId="0" applyNumberFormat="1" applyFont="1" applyFill="1" applyBorder="1"/>
    <xf numFmtId="164" fontId="4" fillId="2" borderId="8" xfId="0" applyNumberFormat="1" applyFont="1" applyFill="1" applyBorder="1"/>
    <xf numFmtId="164" fontId="4" fillId="0" borderId="8" xfId="0" applyNumberFormat="1" applyFont="1" applyFill="1" applyBorder="1"/>
    <xf numFmtId="164" fontId="4" fillId="0" borderId="0" xfId="0" applyNumberFormat="1" applyFont="1" applyFill="1" applyBorder="1"/>
    <xf numFmtId="164" fontId="4" fillId="12" borderId="8" xfId="0" applyNumberFormat="1" applyFont="1" applyFill="1" applyBorder="1"/>
    <xf numFmtId="164" fontId="4" fillId="5" borderId="8" xfId="0" applyNumberFormat="1" applyFont="1" applyFill="1" applyBorder="1"/>
    <xf numFmtId="164" fontId="4" fillId="9" borderId="0" xfId="0" applyNumberFormat="1" applyFont="1" applyFill="1" applyBorder="1"/>
    <xf numFmtId="0" fontId="0" fillId="3" borderId="0" xfId="0" applyFill="1" applyBorder="1"/>
    <xf numFmtId="166" fontId="0" fillId="0" borderId="0" xfId="0" applyNumberFormat="1" applyFill="1" applyBorder="1"/>
    <xf numFmtId="49" fontId="0" fillId="2" borderId="0" xfId="0" applyNumberFormat="1" applyFill="1" applyAlignment="1">
      <alignment horizontal="left"/>
    </xf>
    <xf numFmtId="49" fontId="0" fillId="2" borderId="0" xfId="0" applyNumberFormat="1" applyFill="1" applyBorder="1" applyAlignment="1">
      <alignment horizontal="left"/>
    </xf>
    <xf numFmtId="164" fontId="4" fillId="4" borderId="0" xfId="0" quotePrefix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12" borderId="0" xfId="0" applyFill="1" applyBorder="1"/>
    <xf numFmtId="164" fontId="4" fillId="3" borderId="9" xfId="0" applyNumberFormat="1" applyFont="1" applyFill="1" applyBorder="1"/>
    <xf numFmtId="164" fontId="4" fillId="0" borderId="9" xfId="0" applyNumberFormat="1" applyFont="1" applyFill="1" applyBorder="1"/>
    <xf numFmtId="164" fontId="4" fillId="3" borderId="0" xfId="0" applyNumberFormat="1" applyFont="1" applyFill="1" applyBorder="1"/>
    <xf numFmtId="0" fontId="4" fillId="12" borderId="0" xfId="0" quotePrefix="1" applyFont="1" applyFill="1" applyBorder="1" applyAlignment="1">
      <alignment horizontal="center"/>
    </xf>
    <xf numFmtId="164" fontId="4" fillId="5" borderId="0" xfId="0" applyNumberFormat="1" applyFont="1" applyFill="1" applyBorder="1"/>
    <xf numFmtId="167" fontId="0" fillId="0" borderId="0" xfId="0" applyNumberFormat="1"/>
    <xf numFmtId="0" fontId="7" fillId="0" borderId="0" xfId="0" applyFont="1" applyFill="1" applyBorder="1"/>
    <xf numFmtId="49" fontId="0" fillId="0" borderId="1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ill="1" applyBorder="1" applyAlignment="1">
      <alignment horizontal="left"/>
    </xf>
    <xf numFmtId="167" fontId="0" fillId="0" borderId="0" xfId="0" applyNumberFormat="1" applyFill="1" applyBorder="1"/>
    <xf numFmtId="167" fontId="0" fillId="2" borderId="0" xfId="0" applyNumberFormat="1" applyFill="1" applyBorder="1"/>
    <xf numFmtId="40" fontId="0" fillId="0" borderId="11" xfId="0" applyNumberFormat="1" applyBorder="1" applyAlignment="1">
      <alignment horizontal="right"/>
    </xf>
    <xf numFmtId="40" fontId="0" fillId="2" borderId="0" xfId="0" applyNumberForma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groups.occ.local\groups\Documents%20and%20Settings\awinship\Local%20Settings\Temporary%20Internet%20Files\OLK1A4B\CAA%20RRA%20working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Accounts\2007-08%20Closing\TWBC%2007-08%20Audit%20Commission%20Working%20Papers\TW63%20Grants%20Deferred%20Recor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ies"/>
      <sheetName val="6.37a CAA"/>
      <sheetName val="6.37b Reval Res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 Note 22"/>
      <sheetName val="Opening BS"/>
      <sheetName val="2007-08 record"/>
      <sheetName val="Powersolve"/>
      <sheetName val="2007-08 J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50"/>
  <sheetViews>
    <sheetView showGridLines="0" tabSelected="1" zoomScaleNormal="100"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K17" sqref="K17"/>
    </sheetView>
  </sheetViews>
  <sheetFormatPr defaultRowHeight="12.75" x14ac:dyDescent="0.2"/>
  <cols>
    <col min="1" max="1" width="5.140625" style="4" customWidth="1"/>
    <col min="2" max="2" width="64.85546875" style="4" customWidth="1"/>
    <col min="3" max="3" width="11.28515625" style="4" hidden="1" customWidth="1"/>
    <col min="4" max="4" width="12.28515625" style="4" hidden="1" customWidth="1"/>
    <col min="5" max="5" width="2.28515625" style="4" hidden="1" customWidth="1"/>
    <col min="6" max="6" width="9.5703125" style="4" hidden="1" customWidth="1"/>
    <col min="7" max="7" width="2.28515625" style="4" hidden="1" customWidth="1"/>
    <col min="8" max="8" width="0.140625" style="4" hidden="1" customWidth="1"/>
    <col min="9" max="9" width="7.85546875" style="4" customWidth="1"/>
    <col min="10" max="11" width="10.140625" style="4" customWidth="1"/>
    <col min="12" max="12" width="14.42578125" style="4" bestFit="1" customWidth="1"/>
    <col min="13" max="13" width="10.140625" style="4" customWidth="1"/>
    <col min="14" max="15" width="10.140625" style="32" customWidth="1"/>
    <col min="16" max="16" width="10.140625" style="4" customWidth="1"/>
    <col min="17" max="18" width="10.140625" style="4" hidden="1" customWidth="1"/>
    <col min="19" max="19" width="10.5703125" style="4" hidden="1" customWidth="1"/>
    <col min="20" max="20" width="10.5703125" style="4" customWidth="1"/>
    <col min="21" max="21" width="4.7109375" style="4" hidden="1" customWidth="1"/>
    <col min="22" max="22" width="10.85546875" style="4" hidden="1" customWidth="1"/>
    <col min="23" max="24" width="3.140625" hidden="1" customWidth="1"/>
    <col min="25" max="25" width="8" hidden="1" customWidth="1"/>
    <col min="26" max="26" width="47.7109375" hidden="1" customWidth="1"/>
    <col min="27" max="27" width="3.5703125" hidden="1" customWidth="1"/>
    <col min="28" max="28" width="11.28515625" hidden="1" customWidth="1"/>
    <col min="29" max="31" width="11.28515625" style="4" hidden="1" customWidth="1"/>
    <col min="32" max="32" width="0" style="4" hidden="1" customWidth="1"/>
    <col min="33" max="33" width="16.7109375" style="4" hidden="1" customWidth="1"/>
    <col min="34" max="34" width="0" style="4" hidden="1" customWidth="1"/>
    <col min="35" max="16384" width="9.140625" style="4"/>
  </cols>
  <sheetData>
    <row r="1" spans="2:31" s="1" customFormat="1" x14ac:dyDescent="0.2">
      <c r="N1" s="2"/>
      <c r="O1" s="2"/>
    </row>
    <row r="2" spans="2:31" s="1" customFormat="1" ht="15" x14ac:dyDescent="0.25">
      <c r="B2" s="3" t="s">
        <v>0</v>
      </c>
      <c r="C2" s="3"/>
      <c r="N2" s="2"/>
      <c r="O2" s="2"/>
    </row>
    <row r="3" spans="2:31" s="1" customFormat="1" x14ac:dyDescent="0.2">
      <c r="N3" s="2"/>
      <c r="O3" s="2"/>
    </row>
    <row r="4" spans="2:31" s="1" customFormat="1" x14ac:dyDescent="0.2">
      <c r="B4" s="1" t="s">
        <v>1</v>
      </c>
      <c r="N4" s="2"/>
      <c r="O4" s="2"/>
    </row>
    <row r="5" spans="2:31" s="1" customFormat="1" x14ac:dyDescent="0.2">
      <c r="B5" s="1" t="s">
        <v>2</v>
      </c>
      <c r="N5" s="2"/>
      <c r="O5" s="2"/>
    </row>
    <row r="6" spans="2:31" s="1" customFormat="1" x14ac:dyDescent="0.2">
      <c r="B6" s="1" t="s">
        <v>3</v>
      </c>
      <c r="N6" s="2"/>
      <c r="O6" s="2"/>
    </row>
    <row r="8" spans="2:31" ht="15" customHeight="1" x14ac:dyDescent="0.2">
      <c r="C8" s="5"/>
      <c r="D8" s="6" t="s">
        <v>4</v>
      </c>
      <c r="E8" s="7"/>
      <c r="F8" s="7" t="s">
        <v>5</v>
      </c>
      <c r="G8" s="7"/>
      <c r="H8" s="7" t="s">
        <v>5</v>
      </c>
      <c r="I8" s="7"/>
      <c r="J8" s="8" t="s">
        <v>6</v>
      </c>
      <c r="K8" s="7" t="s">
        <v>5</v>
      </c>
      <c r="L8" s="7" t="s">
        <v>5</v>
      </c>
      <c r="M8" s="9" t="s">
        <v>6</v>
      </c>
      <c r="N8" s="7" t="s">
        <v>5</v>
      </c>
      <c r="O8" s="7" t="s">
        <v>5</v>
      </c>
      <c r="P8" s="10" t="s">
        <v>6</v>
      </c>
      <c r="Q8" s="7" t="s">
        <v>5</v>
      </c>
      <c r="R8" s="7" t="s">
        <v>5</v>
      </c>
      <c r="S8" s="7" t="s">
        <v>6</v>
      </c>
      <c r="T8" s="7"/>
      <c r="U8" s="7"/>
      <c r="V8" s="7"/>
    </row>
    <row r="9" spans="2:31" ht="15.75" customHeight="1" x14ac:dyDescent="0.2">
      <c r="C9" s="11"/>
      <c r="D9" s="12" t="s">
        <v>7</v>
      </c>
      <c r="E9" s="13"/>
      <c r="F9" s="13" t="s">
        <v>8</v>
      </c>
      <c r="G9" s="13"/>
      <c r="H9" s="13" t="s">
        <v>9</v>
      </c>
      <c r="I9" s="7"/>
      <c r="J9" s="14" t="s">
        <v>10</v>
      </c>
      <c r="K9" s="7" t="s">
        <v>9</v>
      </c>
      <c r="L9" s="7" t="s">
        <v>8</v>
      </c>
      <c r="M9" s="15" t="s">
        <v>10</v>
      </c>
      <c r="N9" s="7" t="s">
        <v>9</v>
      </c>
      <c r="O9" s="7" t="s">
        <v>8</v>
      </c>
      <c r="P9" s="16" t="s">
        <v>10</v>
      </c>
      <c r="Q9" s="7" t="s">
        <v>9</v>
      </c>
      <c r="R9" s="7" t="s">
        <v>8</v>
      </c>
      <c r="S9" s="13" t="s">
        <v>10</v>
      </c>
      <c r="T9" s="13"/>
      <c r="U9" s="13"/>
      <c r="V9" s="13"/>
    </row>
    <row r="10" spans="2:31" x14ac:dyDescent="0.2">
      <c r="D10" s="17" t="s">
        <v>11</v>
      </c>
      <c r="E10" s="7"/>
      <c r="F10" s="13" t="s">
        <v>12</v>
      </c>
      <c r="G10" s="7"/>
      <c r="H10" s="13" t="s">
        <v>12</v>
      </c>
      <c r="I10" s="7"/>
      <c r="J10" s="14" t="s">
        <v>13</v>
      </c>
      <c r="K10" s="13" t="s">
        <v>14</v>
      </c>
      <c r="L10" s="13" t="s">
        <v>14</v>
      </c>
      <c r="M10" s="15" t="s">
        <v>15</v>
      </c>
      <c r="N10" s="13" t="s">
        <v>16</v>
      </c>
      <c r="O10" s="13" t="s">
        <v>16</v>
      </c>
      <c r="P10" s="16" t="s">
        <v>17</v>
      </c>
      <c r="Q10" s="13" t="s">
        <v>18</v>
      </c>
      <c r="R10" s="13" t="s">
        <v>18</v>
      </c>
      <c r="S10" s="13" t="s">
        <v>19</v>
      </c>
      <c r="T10" s="13"/>
      <c r="U10" s="13" t="s">
        <v>20</v>
      </c>
      <c r="V10" s="13"/>
    </row>
    <row r="11" spans="2:31" x14ac:dyDescent="0.2">
      <c r="B11" s="1"/>
      <c r="D11" s="18" t="s">
        <v>21</v>
      </c>
      <c r="E11" s="19"/>
      <c r="F11" s="20" t="s">
        <v>21</v>
      </c>
      <c r="G11" s="21"/>
      <c r="H11" s="20" t="s">
        <v>21</v>
      </c>
      <c r="I11" s="7"/>
      <c r="J11" s="22" t="s">
        <v>21</v>
      </c>
      <c r="K11" s="20" t="s">
        <v>21</v>
      </c>
      <c r="L11" s="20" t="s">
        <v>21</v>
      </c>
      <c r="M11" s="23" t="s">
        <v>21</v>
      </c>
      <c r="N11" s="20" t="s">
        <v>21</v>
      </c>
      <c r="O11" s="20" t="s">
        <v>21</v>
      </c>
      <c r="P11" s="24" t="s">
        <v>21</v>
      </c>
      <c r="Q11" s="20" t="s">
        <v>21</v>
      </c>
      <c r="R11" s="20" t="s">
        <v>21</v>
      </c>
      <c r="S11" s="20" t="s">
        <v>21</v>
      </c>
      <c r="T11" s="25"/>
      <c r="U11" s="25"/>
      <c r="V11" s="25"/>
      <c r="AC11" s="26"/>
    </row>
    <row r="12" spans="2:31" ht="27" customHeight="1" x14ac:dyDescent="0.2">
      <c r="B12" s="27" t="s">
        <v>22</v>
      </c>
      <c r="C12" s="28"/>
      <c r="D12" s="29"/>
      <c r="E12" s="30"/>
      <c r="F12" s="30"/>
      <c r="G12" s="30"/>
      <c r="H12" s="30"/>
      <c r="J12" s="14"/>
      <c r="M12" s="31"/>
      <c r="P12" s="32"/>
      <c r="Y12" s="33"/>
      <c r="Z12" s="34"/>
      <c r="AA12" s="34" t="s">
        <v>20</v>
      </c>
      <c r="AB12" s="35" t="s">
        <v>23</v>
      </c>
      <c r="AC12" s="36" t="s">
        <v>24</v>
      </c>
      <c r="AD12" s="37" t="s">
        <v>25</v>
      </c>
      <c r="AE12" s="38" t="s">
        <v>26</v>
      </c>
    </row>
    <row r="13" spans="2:31" ht="13.5" hidden="1" customHeight="1" x14ac:dyDescent="0.25">
      <c r="B13" s="39" t="s">
        <v>27</v>
      </c>
      <c r="C13" s="30"/>
      <c r="D13" s="40">
        <v>-350000</v>
      </c>
      <c r="E13" s="41"/>
      <c r="F13" s="41">
        <v>92141.13</v>
      </c>
      <c r="G13" s="41"/>
      <c r="H13" s="41">
        <v>0</v>
      </c>
      <c r="I13" s="41"/>
      <c r="J13" s="42">
        <f>M13+L13+K13</f>
        <v>0</v>
      </c>
      <c r="K13" s="41"/>
      <c r="L13" s="41"/>
      <c r="M13" s="43">
        <f t="shared" ref="M13:M59" si="0">P13+O13+N13</f>
        <v>0</v>
      </c>
      <c r="N13" s="44">
        <v>0</v>
      </c>
      <c r="O13" s="44">
        <v>0</v>
      </c>
      <c r="P13" s="44">
        <v>0</v>
      </c>
      <c r="Q13" s="41">
        <v>0</v>
      </c>
      <c r="R13" s="41">
        <v>257859</v>
      </c>
      <c r="S13" s="41">
        <v>-257858.87</v>
      </c>
      <c r="T13" s="41"/>
      <c r="U13" s="45">
        <v>1</v>
      </c>
      <c r="V13" s="46"/>
      <c r="Y13" s="47" t="s">
        <v>28</v>
      </c>
      <c r="Z13" s="48" t="s">
        <v>29</v>
      </c>
      <c r="AA13" s="49" t="s">
        <v>30</v>
      </c>
      <c r="AB13" s="50">
        <v>0</v>
      </c>
      <c r="AC13" s="51">
        <v>-43503</v>
      </c>
      <c r="AD13" s="51">
        <v>0</v>
      </c>
      <c r="AE13" s="52">
        <v>-43503</v>
      </c>
    </row>
    <row r="14" spans="2:31" ht="13.5" customHeight="1" x14ac:dyDescent="0.25">
      <c r="B14" s="53" t="s">
        <v>31</v>
      </c>
      <c r="C14" s="30"/>
      <c r="D14" s="40">
        <v>-300000</v>
      </c>
      <c r="E14" s="41"/>
      <c r="F14" s="41">
        <v>0</v>
      </c>
      <c r="G14" s="41"/>
      <c r="H14" s="41">
        <v>0</v>
      </c>
      <c r="I14" s="41"/>
      <c r="J14" s="42">
        <f>M14+L14+K14</f>
        <v>-51212</v>
      </c>
      <c r="K14" s="41">
        <v>-7709</v>
      </c>
      <c r="L14" s="41">
        <v>0</v>
      </c>
      <c r="M14" s="43">
        <f t="shared" si="0"/>
        <v>-43503</v>
      </c>
      <c r="N14" s="44">
        <f>AC13</f>
        <v>-43503</v>
      </c>
      <c r="O14" s="44">
        <f>AD13</f>
        <v>0</v>
      </c>
      <c r="P14" s="44">
        <f t="shared" ref="P14:P59" si="1">SUM(Q14:S14)</f>
        <v>0</v>
      </c>
      <c r="Q14" s="41">
        <v>0</v>
      </c>
      <c r="R14" s="41">
        <v>0</v>
      </c>
      <c r="S14" s="41">
        <v>0</v>
      </c>
      <c r="T14" s="41"/>
      <c r="U14" s="45">
        <v>2</v>
      </c>
      <c r="V14" s="46"/>
      <c r="Y14" s="47" t="s">
        <v>32</v>
      </c>
      <c r="Z14" s="48" t="s">
        <v>33</v>
      </c>
      <c r="AA14" s="49" t="s">
        <v>34</v>
      </c>
      <c r="AB14" s="50">
        <v>0</v>
      </c>
      <c r="AC14" s="51">
        <v>0</v>
      </c>
      <c r="AD14" s="51">
        <v>0</v>
      </c>
      <c r="AE14" s="52">
        <v>0</v>
      </c>
    </row>
    <row r="15" spans="2:31" ht="13.5" hidden="1" customHeight="1" x14ac:dyDescent="0.25">
      <c r="B15" s="32" t="s">
        <v>33</v>
      </c>
      <c r="C15" s="30"/>
      <c r="D15" s="40">
        <v>-19146.32</v>
      </c>
      <c r="E15" s="41"/>
      <c r="F15" s="41">
        <v>0</v>
      </c>
      <c r="G15" s="41"/>
      <c r="H15" s="41">
        <v>0</v>
      </c>
      <c r="I15" s="41"/>
      <c r="J15" s="42">
        <f t="shared" ref="J15:J67" si="2">M15+L15+K15</f>
        <v>0</v>
      </c>
      <c r="K15" s="41">
        <v>0</v>
      </c>
      <c r="L15" s="41">
        <v>0</v>
      </c>
      <c r="M15" s="43">
        <f t="shared" si="0"/>
        <v>0</v>
      </c>
      <c r="N15" s="44">
        <f>AC14</f>
        <v>0</v>
      </c>
      <c r="O15" s="44">
        <f>AD14</f>
        <v>0</v>
      </c>
      <c r="P15" s="44">
        <v>0</v>
      </c>
      <c r="Q15" s="41">
        <v>0</v>
      </c>
      <c r="R15" s="41">
        <v>5000</v>
      </c>
      <c r="S15" s="41">
        <v>-5146.32</v>
      </c>
      <c r="T15" s="41"/>
      <c r="U15" s="45">
        <v>3</v>
      </c>
      <c r="V15" s="46"/>
      <c r="Y15" s="47" t="s">
        <v>35</v>
      </c>
      <c r="Z15" s="48" t="s">
        <v>36</v>
      </c>
      <c r="AA15" s="49" t="s">
        <v>37</v>
      </c>
      <c r="AB15" s="50">
        <v>-211074.22</v>
      </c>
      <c r="AC15" s="51">
        <v>0</v>
      </c>
      <c r="AD15" s="51">
        <v>13403</v>
      </c>
      <c r="AE15" s="52">
        <v>-197671.22</v>
      </c>
    </row>
    <row r="16" spans="2:31" ht="13.5" customHeight="1" x14ac:dyDescent="0.25">
      <c r="B16" s="53" t="s">
        <v>38</v>
      </c>
      <c r="C16" s="30"/>
      <c r="D16" s="40"/>
      <c r="E16" s="41"/>
      <c r="F16" s="41"/>
      <c r="G16" s="41"/>
      <c r="H16" s="41"/>
      <c r="I16" s="41"/>
      <c r="J16" s="42">
        <f t="shared" si="2"/>
        <v>-666454.16</v>
      </c>
      <c r="K16" s="41">
        <v>-249179</v>
      </c>
      <c r="L16" s="41">
        <v>2310</v>
      </c>
      <c r="M16" s="43">
        <f t="shared" si="0"/>
        <v>-419585.16000000003</v>
      </c>
      <c r="N16" s="44">
        <f>AC16</f>
        <v>-419585.16000000003</v>
      </c>
      <c r="O16" s="44">
        <f>AD16</f>
        <v>0</v>
      </c>
      <c r="P16" s="44">
        <v>0</v>
      </c>
      <c r="Q16" s="41">
        <v>0</v>
      </c>
      <c r="R16" s="41">
        <v>0</v>
      </c>
      <c r="S16" s="41">
        <v>0</v>
      </c>
      <c r="T16" s="41"/>
      <c r="U16" s="45">
        <v>4</v>
      </c>
      <c r="V16" s="46"/>
      <c r="Y16" s="47" t="s">
        <v>39</v>
      </c>
      <c r="Z16" s="48" t="s">
        <v>38</v>
      </c>
      <c r="AA16" s="49" t="s">
        <v>40</v>
      </c>
      <c r="AB16" s="50">
        <v>0</v>
      </c>
      <c r="AC16" s="54">
        <v>-419585.16000000003</v>
      </c>
      <c r="AD16" s="54">
        <v>0</v>
      </c>
      <c r="AE16" s="52">
        <v>-419585.16000000003</v>
      </c>
    </row>
    <row r="17" spans="2:31" ht="15" x14ac:dyDescent="0.25">
      <c r="B17" s="32" t="s">
        <v>41</v>
      </c>
      <c r="C17" s="55"/>
      <c r="D17" s="56">
        <v>-118654.22</v>
      </c>
      <c r="E17" s="57"/>
      <c r="F17" s="57">
        <v>0</v>
      </c>
      <c r="G17" s="57"/>
      <c r="H17" s="57">
        <v>-55118</v>
      </c>
      <c r="I17" s="41"/>
      <c r="J17" s="42">
        <f t="shared" si="2"/>
        <v>-211735.22</v>
      </c>
      <c r="K17" s="41">
        <v>-14162</v>
      </c>
      <c r="L17" s="41">
        <v>0</v>
      </c>
      <c r="M17" s="43">
        <f t="shared" si="0"/>
        <v>-197573.22</v>
      </c>
      <c r="N17" s="44">
        <f>AC15</f>
        <v>0</v>
      </c>
      <c r="O17" s="44">
        <f>AD15</f>
        <v>13403</v>
      </c>
      <c r="P17" s="44">
        <f t="shared" si="1"/>
        <v>-210976.22</v>
      </c>
      <c r="Q17" s="41">
        <v>-15204</v>
      </c>
      <c r="R17" s="41">
        <v>0</v>
      </c>
      <c r="S17" s="41">
        <v>-195772.22</v>
      </c>
      <c r="T17" s="41"/>
      <c r="U17" s="45">
        <v>5</v>
      </c>
      <c r="V17" s="46">
        <f>AB15</f>
        <v>-211074.22</v>
      </c>
      <c r="W17" s="58">
        <f t="shared" ref="W17:W32" si="3">P17-V17</f>
        <v>98</v>
      </c>
      <c r="X17" s="58"/>
      <c r="Y17" s="47" t="s">
        <v>42</v>
      </c>
      <c r="Z17" s="59" t="s">
        <v>43</v>
      </c>
      <c r="AA17" s="49" t="s">
        <v>44</v>
      </c>
      <c r="AB17" s="50">
        <v>0</v>
      </c>
      <c r="AC17" s="51">
        <v>-124719</v>
      </c>
      <c r="AD17" s="51">
        <v>0</v>
      </c>
      <c r="AE17" s="52">
        <v>-124719</v>
      </c>
    </row>
    <row r="18" spans="2:31" ht="15" x14ac:dyDescent="0.25">
      <c r="B18" s="32" t="s">
        <v>45</v>
      </c>
      <c r="C18" s="30"/>
      <c r="D18" s="40">
        <v>-40944.879999999997</v>
      </c>
      <c r="E18" s="41"/>
      <c r="F18" s="41">
        <v>0</v>
      </c>
      <c r="G18" s="41"/>
      <c r="H18" s="41">
        <v>-5546.65</v>
      </c>
      <c r="I18" s="41"/>
      <c r="J18" s="42">
        <f t="shared" si="2"/>
        <v>-20136.53</v>
      </c>
      <c r="K18" s="41">
        <v>0</v>
      </c>
      <c r="L18" s="41">
        <v>4273</v>
      </c>
      <c r="M18" s="43">
        <f t="shared" si="0"/>
        <v>-24409.53</v>
      </c>
      <c r="N18" s="44">
        <f>AC18</f>
        <v>0</v>
      </c>
      <c r="O18" s="44">
        <f>AD18</f>
        <v>0</v>
      </c>
      <c r="P18" s="44">
        <f t="shared" si="1"/>
        <v>-24409.53</v>
      </c>
      <c r="Q18" s="41">
        <v>0</v>
      </c>
      <c r="R18" s="41">
        <v>6082</v>
      </c>
      <c r="S18" s="41">
        <v>-30491.53</v>
      </c>
      <c r="T18" s="41"/>
      <c r="U18" s="45">
        <v>6</v>
      </c>
      <c r="V18" s="46">
        <f>AB18</f>
        <v>-24409.53</v>
      </c>
      <c r="W18" s="58">
        <f t="shared" si="3"/>
        <v>0</v>
      </c>
      <c r="X18" s="58"/>
      <c r="Y18" s="47" t="s">
        <v>46</v>
      </c>
      <c r="Z18" s="48" t="s">
        <v>45</v>
      </c>
      <c r="AA18" s="49" t="s">
        <v>47</v>
      </c>
      <c r="AB18" s="50">
        <v>-24409.53</v>
      </c>
      <c r="AC18" s="51">
        <v>0</v>
      </c>
      <c r="AD18" s="51">
        <v>0</v>
      </c>
      <c r="AE18" s="52">
        <v>-24409.53</v>
      </c>
    </row>
    <row r="19" spans="2:31" ht="15" x14ac:dyDescent="0.25">
      <c r="B19" s="2" t="s">
        <v>48</v>
      </c>
      <c r="C19" s="30"/>
      <c r="D19" s="40">
        <v>-4657.72</v>
      </c>
      <c r="E19" s="41"/>
      <c r="F19" s="41">
        <v>0</v>
      </c>
      <c r="G19" s="41"/>
      <c r="H19" s="41">
        <v>0</v>
      </c>
      <c r="I19" s="41"/>
      <c r="J19" s="42">
        <f t="shared" si="2"/>
        <v>-4657.72</v>
      </c>
      <c r="K19" s="41">
        <v>0</v>
      </c>
      <c r="L19" s="41">
        <v>0</v>
      </c>
      <c r="M19" s="43">
        <f t="shared" si="0"/>
        <v>-4657.72</v>
      </c>
      <c r="N19" s="44">
        <f>AC19</f>
        <v>0</v>
      </c>
      <c r="O19" s="44">
        <f>AD19</f>
        <v>0</v>
      </c>
      <c r="P19" s="44">
        <f t="shared" si="1"/>
        <v>-4657.72</v>
      </c>
      <c r="Q19" s="41">
        <v>0</v>
      </c>
      <c r="R19" s="41">
        <v>0</v>
      </c>
      <c r="S19" s="41">
        <v>-4657.72</v>
      </c>
      <c r="T19" s="41"/>
      <c r="U19" s="45">
        <v>7</v>
      </c>
      <c r="V19" s="46">
        <f>AB19</f>
        <v>-4657.72</v>
      </c>
      <c r="W19" s="58">
        <f t="shared" si="3"/>
        <v>0</v>
      </c>
      <c r="X19" s="58"/>
      <c r="Y19" s="47" t="s">
        <v>49</v>
      </c>
      <c r="Z19" s="48" t="s">
        <v>48</v>
      </c>
      <c r="AA19" s="49" t="s">
        <v>50</v>
      </c>
      <c r="AB19" s="50">
        <v>-4657.72</v>
      </c>
      <c r="AC19" s="51">
        <v>0</v>
      </c>
      <c r="AD19" s="51">
        <v>0</v>
      </c>
      <c r="AE19" s="52">
        <v>-4657.72</v>
      </c>
    </row>
    <row r="20" spans="2:31" ht="13.5" customHeight="1" x14ac:dyDescent="0.25">
      <c r="B20" s="32" t="s">
        <v>51</v>
      </c>
      <c r="C20" s="30"/>
      <c r="D20" s="40">
        <v>-21532.7</v>
      </c>
      <c r="E20" s="41"/>
      <c r="F20" s="41">
        <v>0</v>
      </c>
      <c r="G20" s="41"/>
      <c r="H20" s="41">
        <v>-19862.54</v>
      </c>
      <c r="I20" s="41"/>
      <c r="J20" s="42">
        <f t="shared" si="2"/>
        <v>-12224.239999999998</v>
      </c>
      <c r="K20" s="41">
        <v>0</v>
      </c>
      <c r="L20" s="41">
        <v>51226</v>
      </c>
      <c r="M20" s="43">
        <f t="shared" si="0"/>
        <v>-63450.239999999998</v>
      </c>
      <c r="N20" s="44">
        <f>AC20</f>
        <v>-14055</v>
      </c>
      <c r="O20" s="44">
        <f>AD20</f>
        <v>0</v>
      </c>
      <c r="P20" s="44">
        <f t="shared" si="1"/>
        <v>-49395.24</v>
      </c>
      <c r="Q20" s="41">
        <v>0</v>
      </c>
      <c r="R20" s="41">
        <v>0</v>
      </c>
      <c r="S20" s="41">
        <v>-49395.24</v>
      </c>
      <c r="T20" s="41"/>
      <c r="U20" s="45">
        <v>8</v>
      </c>
      <c r="V20" s="46">
        <f>AB20</f>
        <v>-49699.69</v>
      </c>
      <c r="W20" s="58">
        <f t="shared" si="3"/>
        <v>304.45000000000437</v>
      </c>
      <c r="X20" s="58"/>
      <c r="Y20" s="47" t="s">
        <v>52</v>
      </c>
      <c r="Z20" s="48" t="s">
        <v>51</v>
      </c>
      <c r="AA20" s="49" t="s">
        <v>53</v>
      </c>
      <c r="AB20" s="50">
        <v>-49699.69</v>
      </c>
      <c r="AC20" s="51">
        <v>-14055</v>
      </c>
      <c r="AD20" s="51">
        <v>0</v>
      </c>
      <c r="AE20" s="52">
        <v>-63754.69</v>
      </c>
    </row>
    <row r="21" spans="2:31" ht="13.5" customHeight="1" x14ac:dyDescent="0.25">
      <c r="B21" s="32" t="s">
        <v>54</v>
      </c>
      <c r="C21" s="30"/>
      <c r="D21" s="40">
        <v>-833915.45</v>
      </c>
      <c r="E21" s="41"/>
      <c r="F21" s="41">
        <v>92845.62</v>
      </c>
      <c r="G21" s="41"/>
      <c r="H21" s="41">
        <v>0</v>
      </c>
      <c r="I21" s="41"/>
      <c r="J21" s="42">
        <f t="shared" si="2"/>
        <v>-1348438.83</v>
      </c>
      <c r="K21" s="41">
        <v>-46330</v>
      </c>
      <c r="L21" s="41">
        <v>367985</v>
      </c>
      <c r="M21" s="43">
        <f t="shared" si="0"/>
        <v>-1670093.83</v>
      </c>
      <c r="N21" s="44">
        <f>AC21</f>
        <v>-508024</v>
      </c>
      <c r="O21" s="44">
        <f>AD21</f>
        <v>50000</v>
      </c>
      <c r="P21" s="44">
        <f t="shared" si="1"/>
        <v>-1212069.83</v>
      </c>
      <c r="Q21" s="41">
        <v>-500000</v>
      </c>
      <c r="R21" s="41">
        <v>0</v>
      </c>
      <c r="S21" s="41">
        <v>-712069.83</v>
      </c>
      <c r="T21" s="41"/>
      <c r="U21" s="45">
        <v>9</v>
      </c>
      <c r="V21" s="46">
        <f>AB21</f>
        <v>-1212431.1499999999</v>
      </c>
      <c r="W21" s="58">
        <f t="shared" si="3"/>
        <v>361.31999999983236</v>
      </c>
      <c r="X21" s="58"/>
      <c r="Y21" s="47" t="s">
        <v>55</v>
      </c>
      <c r="Z21" s="48" t="s">
        <v>56</v>
      </c>
      <c r="AA21" s="49" t="s">
        <v>57</v>
      </c>
      <c r="AB21" s="50">
        <v>-1212431.1499999999</v>
      </c>
      <c r="AC21" s="51">
        <v>-508024</v>
      </c>
      <c r="AD21" s="51">
        <v>50000</v>
      </c>
      <c r="AE21" s="52">
        <v>-1670455.15</v>
      </c>
    </row>
    <row r="22" spans="2:31" ht="13.5" customHeight="1" x14ac:dyDescent="0.25">
      <c r="B22" s="32" t="s">
        <v>58</v>
      </c>
      <c r="C22" s="30"/>
      <c r="D22" s="40">
        <v>-71800</v>
      </c>
      <c r="E22" s="41"/>
      <c r="F22" s="41">
        <v>0</v>
      </c>
      <c r="G22" s="41"/>
      <c r="H22" s="41">
        <v>0</v>
      </c>
      <c r="I22" s="41"/>
      <c r="J22" s="42">
        <f t="shared" si="2"/>
        <v>0</v>
      </c>
      <c r="K22" s="41">
        <v>0</v>
      </c>
      <c r="L22" s="41">
        <v>0</v>
      </c>
      <c r="M22" s="43">
        <v>0</v>
      </c>
      <c r="N22" s="44">
        <f>AC22</f>
        <v>0</v>
      </c>
      <c r="O22" s="44">
        <f>AD22</f>
        <v>29188</v>
      </c>
      <c r="P22" s="44">
        <f t="shared" si="1"/>
        <v>-28960</v>
      </c>
      <c r="Q22" s="41">
        <v>-29188</v>
      </c>
      <c r="R22" s="41">
        <v>40028</v>
      </c>
      <c r="S22" s="41">
        <v>-39800</v>
      </c>
      <c r="T22" s="41"/>
      <c r="U22" s="45">
        <v>10</v>
      </c>
      <c r="V22" s="46">
        <f>AB22</f>
        <v>-29188</v>
      </c>
      <c r="W22" s="58">
        <f t="shared" si="3"/>
        <v>228</v>
      </c>
      <c r="X22" s="58"/>
      <c r="Y22" s="47" t="s">
        <v>59</v>
      </c>
      <c r="Z22" s="48" t="s">
        <v>58</v>
      </c>
      <c r="AA22" s="49" t="s">
        <v>60</v>
      </c>
      <c r="AB22" s="50">
        <v>-29188</v>
      </c>
      <c r="AC22" s="51">
        <v>0</v>
      </c>
      <c r="AD22" s="51">
        <v>29188</v>
      </c>
      <c r="AE22" s="60">
        <v>0</v>
      </c>
    </row>
    <row r="23" spans="2:31" ht="15" x14ac:dyDescent="0.25">
      <c r="B23" s="32" t="s">
        <v>61</v>
      </c>
      <c r="C23" s="55"/>
      <c r="D23" s="56">
        <v>-32358.42</v>
      </c>
      <c r="E23" s="57"/>
      <c r="F23" s="57">
        <v>0</v>
      </c>
      <c r="G23" s="57"/>
      <c r="H23" s="57">
        <v>-2555</v>
      </c>
      <c r="I23" s="41"/>
      <c r="J23" s="42">
        <f t="shared" si="2"/>
        <v>0</v>
      </c>
      <c r="K23" s="41">
        <v>0</v>
      </c>
      <c r="L23" s="41">
        <v>0</v>
      </c>
      <c r="M23" s="43">
        <f t="shared" si="0"/>
        <v>0</v>
      </c>
      <c r="N23" s="44">
        <f>AC23</f>
        <v>0</v>
      </c>
      <c r="O23" s="44">
        <f>AD23</f>
        <v>34913.42</v>
      </c>
      <c r="P23" s="44">
        <f t="shared" si="1"/>
        <v>-34913.42</v>
      </c>
      <c r="Q23" s="41">
        <v>0</v>
      </c>
      <c r="R23" s="41">
        <v>0</v>
      </c>
      <c r="S23" s="41">
        <v>-34913.42</v>
      </c>
      <c r="T23" s="41"/>
      <c r="U23" s="45">
        <v>11</v>
      </c>
      <c r="V23" s="46">
        <f>AB23</f>
        <v>-34913.42</v>
      </c>
      <c r="W23" s="58">
        <f t="shared" si="3"/>
        <v>0</v>
      </c>
      <c r="X23" s="58"/>
      <c r="Y23" s="47" t="s">
        <v>62</v>
      </c>
      <c r="Z23" s="48" t="s">
        <v>63</v>
      </c>
      <c r="AA23" s="49" t="s">
        <v>64</v>
      </c>
      <c r="AB23" s="50">
        <v>-34913.42</v>
      </c>
      <c r="AC23" s="51">
        <v>0</v>
      </c>
      <c r="AD23" s="51">
        <v>34913.42</v>
      </c>
      <c r="AE23" s="60">
        <v>0</v>
      </c>
    </row>
    <row r="24" spans="2:31" ht="15" x14ac:dyDescent="0.25">
      <c r="B24" s="32" t="s">
        <v>65</v>
      </c>
      <c r="D24" s="40">
        <v>-99661</v>
      </c>
      <c r="E24" s="41"/>
      <c r="F24" s="41">
        <v>105353</v>
      </c>
      <c r="G24" s="41"/>
      <c r="H24" s="41">
        <v>-274655</v>
      </c>
      <c r="I24" s="41"/>
      <c r="J24" s="42">
        <f t="shared" si="2"/>
        <v>-257055</v>
      </c>
      <c r="K24" s="41">
        <v>-58726</v>
      </c>
      <c r="L24" s="41">
        <v>111607</v>
      </c>
      <c r="M24" s="43">
        <f t="shared" si="0"/>
        <v>-309936</v>
      </c>
      <c r="N24" s="44">
        <f>AC24</f>
        <v>-78590</v>
      </c>
      <c r="O24" s="44">
        <f>AD24</f>
        <v>39796</v>
      </c>
      <c r="P24" s="44">
        <f t="shared" si="1"/>
        <v>-271142</v>
      </c>
      <c r="Q24" s="41">
        <v>-85448</v>
      </c>
      <c r="R24" s="41">
        <v>34269</v>
      </c>
      <c r="S24" s="41">
        <v>-219963</v>
      </c>
      <c r="T24" s="41"/>
      <c r="U24" s="45">
        <v>12</v>
      </c>
      <c r="V24" s="46">
        <f>AB24</f>
        <v>-271087</v>
      </c>
      <c r="W24" s="58">
        <f t="shared" si="3"/>
        <v>-55</v>
      </c>
      <c r="X24" s="58"/>
      <c r="Y24" s="47" t="s">
        <v>66</v>
      </c>
      <c r="Z24" s="48" t="s">
        <v>67</v>
      </c>
      <c r="AA24" s="49" t="s">
        <v>68</v>
      </c>
      <c r="AB24" s="50">
        <v>-271087</v>
      </c>
      <c r="AC24" s="51">
        <v>-78590</v>
      </c>
      <c r="AD24" s="51">
        <v>39796</v>
      </c>
      <c r="AE24" s="52">
        <v>-309881</v>
      </c>
    </row>
    <row r="25" spans="2:31" ht="15" x14ac:dyDescent="0.25">
      <c r="B25" s="53" t="s">
        <v>69</v>
      </c>
      <c r="D25" s="40"/>
      <c r="E25" s="41"/>
      <c r="F25" s="41"/>
      <c r="G25" s="41"/>
      <c r="H25" s="41"/>
      <c r="I25" s="41"/>
      <c r="J25" s="42">
        <f t="shared" si="2"/>
        <v>-13528</v>
      </c>
      <c r="K25" s="41">
        <v>-5669</v>
      </c>
      <c r="L25" s="41">
        <v>0</v>
      </c>
      <c r="M25" s="43">
        <f t="shared" si="0"/>
        <v>-7859</v>
      </c>
      <c r="N25" s="44">
        <f>AC25</f>
        <v>-7859</v>
      </c>
      <c r="O25" s="44">
        <f>AD25</f>
        <v>0</v>
      </c>
      <c r="P25" s="44">
        <f t="shared" si="1"/>
        <v>0</v>
      </c>
      <c r="Q25" s="41">
        <v>0</v>
      </c>
      <c r="R25" s="41">
        <v>0</v>
      </c>
      <c r="S25" s="41">
        <v>0</v>
      </c>
      <c r="T25" s="41"/>
      <c r="U25" s="45">
        <v>13</v>
      </c>
      <c r="V25" s="46"/>
      <c r="W25" s="58">
        <f t="shared" si="3"/>
        <v>0</v>
      </c>
      <c r="X25" s="58"/>
      <c r="Y25" s="47" t="s">
        <v>70</v>
      </c>
      <c r="Z25" s="48" t="s">
        <v>69</v>
      </c>
      <c r="AA25" s="49" t="s">
        <v>71</v>
      </c>
      <c r="AB25" s="50">
        <v>0</v>
      </c>
      <c r="AC25" s="51">
        <v>-7859</v>
      </c>
      <c r="AD25" s="51">
        <v>0</v>
      </c>
      <c r="AE25" s="52">
        <v>-7859</v>
      </c>
    </row>
    <row r="26" spans="2:31" ht="15" x14ac:dyDescent="0.25">
      <c r="B26" s="53" t="s">
        <v>72</v>
      </c>
      <c r="D26" s="40">
        <v>-100000</v>
      </c>
      <c r="E26" s="41"/>
      <c r="F26" s="41">
        <v>0</v>
      </c>
      <c r="G26" s="41"/>
      <c r="H26" s="41">
        <v>0</v>
      </c>
      <c r="I26" s="41"/>
      <c r="J26" s="42">
        <f t="shared" si="2"/>
        <v>-353000</v>
      </c>
      <c r="K26" s="41">
        <v>0</v>
      </c>
      <c r="L26" s="41">
        <v>0</v>
      </c>
      <c r="M26" s="43">
        <f t="shared" si="0"/>
        <v>-353000</v>
      </c>
      <c r="N26" s="44">
        <f>-60000-125000</f>
        <v>-185000</v>
      </c>
      <c r="O26" s="44">
        <f>AD26</f>
        <v>0</v>
      </c>
      <c r="P26" s="44">
        <f>SUM(Q26:S26)-68000</f>
        <v>-168000</v>
      </c>
      <c r="Q26" s="41">
        <v>0</v>
      </c>
      <c r="R26" s="41">
        <v>0</v>
      </c>
      <c r="S26" s="41">
        <v>-100000</v>
      </c>
      <c r="T26" s="41"/>
      <c r="U26" s="45">
        <v>14</v>
      </c>
      <c r="V26" s="46">
        <f>AB26</f>
        <v>-100000</v>
      </c>
      <c r="W26" s="58">
        <f t="shared" si="3"/>
        <v>-68000</v>
      </c>
      <c r="X26" s="58"/>
      <c r="Y26" s="47" t="s">
        <v>73</v>
      </c>
      <c r="Z26" s="48" t="s">
        <v>74</v>
      </c>
      <c r="AA26" s="49" t="s">
        <v>75</v>
      </c>
      <c r="AB26" s="50">
        <v>-100000</v>
      </c>
      <c r="AC26" s="51">
        <v>0</v>
      </c>
      <c r="AD26" s="51">
        <v>0</v>
      </c>
      <c r="AE26" s="52">
        <v>-100000</v>
      </c>
    </row>
    <row r="27" spans="2:31" ht="15" x14ac:dyDescent="0.25">
      <c r="B27" s="32" t="s">
        <v>76</v>
      </c>
      <c r="D27" s="40">
        <v>-675000</v>
      </c>
      <c r="E27" s="41"/>
      <c r="F27" s="41">
        <v>475000</v>
      </c>
      <c r="G27" s="41"/>
      <c r="H27" s="41">
        <v>-83954.48</v>
      </c>
      <c r="I27" s="41"/>
      <c r="J27" s="42">
        <f t="shared" si="2"/>
        <v>-614009.48</v>
      </c>
      <c r="K27" s="41">
        <v>-155055</v>
      </c>
      <c r="L27" s="41">
        <v>0</v>
      </c>
      <c r="M27" s="43">
        <f t="shared" si="0"/>
        <v>-458954.48</v>
      </c>
      <c r="N27" s="44">
        <f>AC27+AC30</f>
        <v>0</v>
      </c>
      <c r="O27" s="44">
        <f>AD27+AD30</f>
        <v>0</v>
      </c>
      <c r="P27" s="44">
        <f t="shared" si="1"/>
        <v>-458954.48</v>
      </c>
      <c r="Q27" s="41">
        <v>0</v>
      </c>
      <c r="R27" s="41">
        <v>0</v>
      </c>
      <c r="S27" s="41">
        <v>-458954.48</v>
      </c>
      <c r="T27" s="41"/>
      <c r="U27" s="45">
        <v>15</v>
      </c>
      <c r="V27" s="46">
        <f>AB27+AB30</f>
        <v>-459193.48</v>
      </c>
      <c r="W27" s="58">
        <f t="shared" si="3"/>
        <v>239</v>
      </c>
      <c r="X27" s="58"/>
      <c r="Y27" s="47" t="s">
        <v>77</v>
      </c>
      <c r="Z27" s="48" t="s">
        <v>76</v>
      </c>
      <c r="AA27" s="49" t="s">
        <v>78</v>
      </c>
      <c r="AB27" s="50">
        <v>-178853.48</v>
      </c>
      <c r="AC27" s="51">
        <v>0</v>
      </c>
      <c r="AD27" s="51">
        <v>0</v>
      </c>
      <c r="AE27" s="52">
        <v>-178853.48</v>
      </c>
    </row>
    <row r="28" spans="2:31" ht="15" x14ac:dyDescent="0.25">
      <c r="B28" s="32" t="s">
        <v>79</v>
      </c>
      <c r="D28" s="40">
        <v>-7152</v>
      </c>
      <c r="E28" s="41"/>
      <c r="F28" s="41">
        <v>0</v>
      </c>
      <c r="G28" s="41"/>
      <c r="H28" s="41">
        <v>-12234</v>
      </c>
      <c r="I28" s="41"/>
      <c r="J28" s="42">
        <f t="shared" si="2"/>
        <v>-41718</v>
      </c>
      <c r="K28" s="41">
        <v>0</v>
      </c>
      <c r="L28" s="41">
        <v>0</v>
      </c>
      <c r="M28" s="43">
        <f t="shared" si="0"/>
        <v>-41718</v>
      </c>
      <c r="N28" s="44">
        <f>AC28</f>
        <v>-18000</v>
      </c>
      <c r="O28" s="44">
        <f>AD28</f>
        <v>26668</v>
      </c>
      <c r="P28" s="44">
        <f t="shared" si="1"/>
        <v>-50386</v>
      </c>
      <c r="Q28" s="41">
        <v>-34000</v>
      </c>
      <c r="R28" s="41">
        <v>0</v>
      </c>
      <c r="S28" s="41">
        <v>-16386</v>
      </c>
      <c r="T28" s="41"/>
      <c r="U28" s="45">
        <v>16</v>
      </c>
      <c r="V28" s="46">
        <f>AB28</f>
        <v>-50215.15</v>
      </c>
      <c r="W28" s="58">
        <f t="shared" si="3"/>
        <v>-170.84999999999854</v>
      </c>
      <c r="X28" s="58"/>
      <c r="Y28" s="47" t="s">
        <v>80</v>
      </c>
      <c r="Z28" s="48" t="s">
        <v>79</v>
      </c>
      <c r="AA28" s="49" t="s">
        <v>81</v>
      </c>
      <c r="AB28" s="51">
        <v>-50215.15</v>
      </c>
      <c r="AC28" s="51">
        <v>-18000</v>
      </c>
      <c r="AD28" s="51">
        <v>26668</v>
      </c>
      <c r="AE28" s="52">
        <v>-41547.15</v>
      </c>
    </row>
    <row r="29" spans="2:31" ht="15" hidden="1" x14ac:dyDescent="0.25">
      <c r="B29" s="32" t="s">
        <v>82</v>
      </c>
      <c r="D29" s="40">
        <v>-217992</v>
      </c>
      <c r="E29" s="41"/>
      <c r="F29" s="41">
        <v>517232</v>
      </c>
      <c r="G29" s="41"/>
      <c r="H29" s="41">
        <v>-579580</v>
      </c>
      <c r="I29" s="41"/>
      <c r="J29" s="42">
        <f t="shared" si="2"/>
        <v>0</v>
      </c>
      <c r="K29" s="41"/>
      <c r="L29" s="41"/>
      <c r="M29" s="43">
        <f t="shared" si="0"/>
        <v>0</v>
      </c>
      <c r="N29" s="44"/>
      <c r="O29" s="44"/>
      <c r="P29" s="44">
        <f t="shared" si="1"/>
        <v>0</v>
      </c>
      <c r="Q29" s="41">
        <v>0</v>
      </c>
      <c r="R29" s="41">
        <v>0</v>
      </c>
      <c r="S29" s="41"/>
      <c r="T29" s="41"/>
      <c r="U29" s="45"/>
      <c r="V29" s="46"/>
      <c r="W29" s="58">
        <f t="shared" si="3"/>
        <v>0</v>
      </c>
      <c r="X29" s="58"/>
      <c r="Y29" s="47"/>
      <c r="Z29" s="48"/>
      <c r="AA29" s="49"/>
      <c r="AB29" s="51"/>
      <c r="AC29" s="54"/>
      <c r="AD29" s="54"/>
      <c r="AE29" s="61"/>
    </row>
    <row r="30" spans="2:31" ht="15" x14ac:dyDescent="0.25">
      <c r="B30" s="32" t="s">
        <v>83</v>
      </c>
      <c r="D30" s="40">
        <v>-1465486</v>
      </c>
      <c r="E30" s="41"/>
      <c r="F30" s="41">
        <v>1208748</v>
      </c>
      <c r="G30" s="41"/>
      <c r="H30" s="41">
        <v>-304870</v>
      </c>
      <c r="I30" s="41"/>
      <c r="J30" s="42">
        <f t="shared" si="2"/>
        <v>-616613</v>
      </c>
      <c r="K30" s="41">
        <v>-395112</v>
      </c>
      <c r="L30" s="41">
        <v>665601</v>
      </c>
      <c r="M30" s="43">
        <f t="shared" si="0"/>
        <v>-887102</v>
      </c>
      <c r="N30" s="44">
        <f>AC31</f>
        <v>-489940</v>
      </c>
      <c r="O30" s="44">
        <f>AD31</f>
        <v>772333</v>
      </c>
      <c r="P30" s="44">
        <f>SUM(Q30:S30)-1000</f>
        <v>-1169495</v>
      </c>
      <c r="Q30" s="41">
        <v>-1168795</v>
      </c>
      <c r="R30" s="41">
        <v>1195908</v>
      </c>
      <c r="S30" s="41">
        <v>-1195608</v>
      </c>
      <c r="T30" s="41"/>
      <c r="U30" s="45">
        <v>17</v>
      </c>
      <c r="V30" s="62">
        <f>AB31</f>
        <v>-1168795</v>
      </c>
      <c r="W30" s="58">
        <f t="shared" si="3"/>
        <v>-700</v>
      </c>
      <c r="X30" s="58"/>
      <c r="Y30" s="47" t="s">
        <v>84</v>
      </c>
      <c r="Z30" s="48" t="s">
        <v>85</v>
      </c>
      <c r="AA30" s="49" t="s">
        <v>78</v>
      </c>
      <c r="AB30" s="50">
        <v>-280340</v>
      </c>
      <c r="AC30" s="51">
        <v>0</v>
      </c>
      <c r="AD30" s="51">
        <v>0</v>
      </c>
      <c r="AE30" s="52">
        <v>-280340</v>
      </c>
    </row>
    <row r="31" spans="2:31" ht="15" x14ac:dyDescent="0.25">
      <c r="B31" s="32" t="s">
        <v>86</v>
      </c>
      <c r="D31" s="40">
        <v>0</v>
      </c>
      <c r="E31" s="41"/>
      <c r="F31" s="41">
        <v>0</v>
      </c>
      <c r="G31" s="41"/>
      <c r="H31" s="41">
        <v>-20660.77</v>
      </c>
      <c r="I31" s="41"/>
      <c r="J31" s="42">
        <f t="shared" si="2"/>
        <v>-58489.000000000015</v>
      </c>
      <c r="K31" s="41">
        <v>-48205</v>
      </c>
      <c r="L31" s="41">
        <v>0</v>
      </c>
      <c r="M31" s="43">
        <f t="shared" si="0"/>
        <v>-10284.000000000015</v>
      </c>
      <c r="N31" s="44">
        <f>AC33</f>
        <v>-46802</v>
      </c>
      <c r="O31" s="44">
        <f>AD33</f>
        <v>95696.76999999999</v>
      </c>
      <c r="P31" s="44">
        <f>SUM(Q31:S31)-1000</f>
        <v>-59178.770000000004</v>
      </c>
      <c r="Q31" s="41">
        <v>-37518</v>
      </c>
      <c r="R31" s="41">
        <v>0</v>
      </c>
      <c r="S31" s="41">
        <v>-20660.77</v>
      </c>
      <c r="T31" s="41"/>
      <c r="U31" s="45">
        <v>18</v>
      </c>
      <c r="V31" s="46">
        <f>AB33</f>
        <v>-58178.77</v>
      </c>
      <c r="W31" s="58">
        <f t="shared" si="3"/>
        <v>-1000.0000000000073</v>
      </c>
      <c r="X31" s="58"/>
      <c r="Y31" s="47" t="s">
        <v>87</v>
      </c>
      <c r="Z31" s="48" t="s">
        <v>83</v>
      </c>
      <c r="AA31" s="49" t="s">
        <v>88</v>
      </c>
      <c r="AB31" s="50">
        <v>-1168795</v>
      </c>
      <c r="AC31" s="51">
        <v>-489940</v>
      </c>
      <c r="AD31" s="51">
        <v>772333</v>
      </c>
      <c r="AE31" s="52">
        <v>-886402</v>
      </c>
    </row>
    <row r="32" spans="2:31" ht="15" hidden="1" x14ac:dyDescent="0.25">
      <c r="B32" s="32" t="s">
        <v>89</v>
      </c>
      <c r="D32" s="40">
        <v>0</v>
      </c>
      <c r="E32" s="41"/>
      <c r="F32" s="41">
        <v>0</v>
      </c>
      <c r="G32" s="41"/>
      <c r="H32" s="41">
        <v>-3450</v>
      </c>
      <c r="I32" s="41"/>
      <c r="J32" s="42">
        <f t="shared" si="2"/>
        <v>0</v>
      </c>
      <c r="K32" s="41">
        <v>0</v>
      </c>
      <c r="L32" s="41">
        <v>0</v>
      </c>
      <c r="M32" s="43">
        <f t="shared" si="0"/>
        <v>0</v>
      </c>
      <c r="N32" s="44">
        <f>AC34</f>
        <v>0</v>
      </c>
      <c r="O32" s="44">
        <f>AD34</f>
        <v>0</v>
      </c>
      <c r="P32" s="44">
        <v>0</v>
      </c>
      <c r="Q32" s="41">
        <v>0</v>
      </c>
      <c r="R32" s="41">
        <v>5350</v>
      </c>
      <c r="S32" s="41">
        <v>-5450</v>
      </c>
      <c r="T32" s="41"/>
      <c r="U32" s="45"/>
      <c r="V32" s="46"/>
      <c r="W32" s="58">
        <f t="shared" si="3"/>
        <v>0</v>
      </c>
      <c r="X32" s="58"/>
      <c r="Y32" s="47"/>
      <c r="Z32" s="48"/>
      <c r="AA32" s="49"/>
      <c r="AB32" s="50"/>
      <c r="AC32" s="51"/>
      <c r="AD32" s="51"/>
      <c r="AE32" s="60"/>
    </row>
    <row r="33" spans="2:31" ht="15" x14ac:dyDescent="0.25">
      <c r="B33" s="32" t="s">
        <v>90</v>
      </c>
      <c r="D33" s="40">
        <v>0</v>
      </c>
      <c r="E33" s="41"/>
      <c r="F33" s="41">
        <v>0</v>
      </c>
      <c r="G33" s="41"/>
      <c r="H33" s="41">
        <v>-74890</v>
      </c>
      <c r="I33" s="41"/>
      <c r="J33" s="42">
        <f t="shared" si="2"/>
        <v>-1265352.6400000001</v>
      </c>
      <c r="K33" s="41">
        <f>-704741-81153</f>
        <v>-785894</v>
      </c>
      <c r="L33" s="63">
        <f>409273+584283</f>
        <v>993556</v>
      </c>
      <c r="M33" s="43">
        <f>P33+O33+N33</f>
        <v>-1473014.6400000001</v>
      </c>
      <c r="N33" s="44">
        <f>AC39+AC44+AC45+AC49+AC50+AC51+AC52+AC53+AC54+AC55+AC56+AC59+AC35-552000</f>
        <v>-1098735</v>
      </c>
      <c r="O33" s="44">
        <f>AD39+AD44+AD45+AD49+AD50+AD51+AD52+AD53+AD54+AD55+AD56+AD59+AD35</f>
        <v>685308</v>
      </c>
      <c r="P33" s="44">
        <f t="shared" si="1"/>
        <v>-1059587.6400000001</v>
      </c>
      <c r="Q33" s="41">
        <v>-968096.64</v>
      </c>
      <c r="R33" s="41">
        <v>127399</v>
      </c>
      <c r="S33" s="41">
        <v>-218890</v>
      </c>
      <c r="T33" s="41"/>
      <c r="U33" s="45">
        <v>19</v>
      </c>
      <c r="V33" s="62">
        <f>AB34+AB39+AB44+AB45+AB49+AB50+AB51+AB52+AB53+AB54+AB55+AB56+AB59</f>
        <v>-1057182.6400000001</v>
      </c>
      <c r="W33" s="58">
        <f>P33-V33</f>
        <v>-2405</v>
      </c>
      <c r="X33" s="58"/>
      <c r="Y33" s="47" t="s">
        <v>91</v>
      </c>
      <c r="Z33" s="48" t="s">
        <v>86</v>
      </c>
      <c r="AA33" s="49" t="s">
        <v>92</v>
      </c>
      <c r="AB33" s="50">
        <v>-58178.77</v>
      </c>
      <c r="AC33" s="51">
        <v>-46802</v>
      </c>
      <c r="AD33" s="51">
        <v>95696.76999999999</v>
      </c>
      <c r="AE33" s="52">
        <v>-9284.0000000000073</v>
      </c>
    </row>
    <row r="34" spans="2:31" ht="15" x14ac:dyDescent="0.25">
      <c r="B34" s="32" t="s">
        <v>93</v>
      </c>
      <c r="D34" s="40">
        <v>0</v>
      </c>
      <c r="E34" s="41"/>
      <c r="F34" s="41">
        <v>0</v>
      </c>
      <c r="G34" s="41"/>
      <c r="H34" s="41">
        <v>-484000</v>
      </c>
      <c r="I34" s="41"/>
      <c r="J34" s="42">
        <f t="shared" si="2"/>
        <v>0</v>
      </c>
      <c r="K34" s="41">
        <v>0</v>
      </c>
      <c r="L34" s="41">
        <v>100000</v>
      </c>
      <c r="M34" s="43">
        <f t="shared" si="0"/>
        <v>-100000</v>
      </c>
      <c r="N34" s="64">
        <f>AC36</f>
        <v>0</v>
      </c>
      <c r="O34" s="64">
        <f>AD36</f>
        <v>0</v>
      </c>
      <c r="P34" s="44">
        <f t="shared" si="1"/>
        <v>-100000</v>
      </c>
      <c r="Q34" s="41">
        <v>0</v>
      </c>
      <c r="R34" s="41">
        <v>200000</v>
      </c>
      <c r="S34" s="41">
        <v>-300000</v>
      </c>
      <c r="T34" s="41"/>
      <c r="U34" s="45">
        <v>20</v>
      </c>
      <c r="V34" s="46">
        <f>AB36</f>
        <v>-100000</v>
      </c>
      <c r="W34" s="58">
        <f t="shared" ref="W34:W45" si="4">P34-V34</f>
        <v>0</v>
      </c>
      <c r="X34" s="58"/>
      <c r="Y34" s="47" t="s">
        <v>94</v>
      </c>
      <c r="Z34" s="48" t="s">
        <v>95</v>
      </c>
      <c r="AA34" s="49" t="s">
        <v>96</v>
      </c>
      <c r="AB34" s="50">
        <v>-3486</v>
      </c>
      <c r="AC34" s="51">
        <v>0</v>
      </c>
      <c r="AD34" s="51">
        <v>0</v>
      </c>
      <c r="AE34" s="52">
        <v>-3486</v>
      </c>
    </row>
    <row r="35" spans="2:31" ht="15" x14ac:dyDescent="0.25">
      <c r="B35" s="32" t="s">
        <v>97</v>
      </c>
      <c r="D35" s="40">
        <v>0</v>
      </c>
      <c r="E35" s="41"/>
      <c r="F35" s="44">
        <v>0</v>
      </c>
      <c r="G35" s="44"/>
      <c r="H35" s="44">
        <v>-255988</v>
      </c>
      <c r="I35" s="44"/>
      <c r="J35" s="42">
        <f t="shared" si="2"/>
        <v>-931479.06999999983</v>
      </c>
      <c r="K35" s="44">
        <v>-817220</v>
      </c>
      <c r="L35" s="44">
        <v>789199</v>
      </c>
      <c r="M35" s="43">
        <f t="shared" si="0"/>
        <v>-903458.06999999983</v>
      </c>
      <c r="N35" s="44">
        <f>AC38</f>
        <v>-720743</v>
      </c>
      <c r="O35" s="44">
        <f>AD38</f>
        <v>2303672.5300000003</v>
      </c>
      <c r="P35" s="44">
        <f>SUM(Q35:S35)-1000</f>
        <v>-2486387.6</v>
      </c>
      <c r="Q35" s="44">
        <v>-1856641</v>
      </c>
      <c r="R35" s="44">
        <v>0</v>
      </c>
      <c r="S35" s="44">
        <v>-628746.6</v>
      </c>
      <c r="T35" s="44"/>
      <c r="U35" s="45">
        <v>21</v>
      </c>
      <c r="V35" s="46">
        <f>AB38</f>
        <v>-2485387.77</v>
      </c>
      <c r="W35" s="58">
        <f t="shared" si="4"/>
        <v>-999.83000000007451</v>
      </c>
      <c r="X35" s="58"/>
      <c r="Y35" s="47" t="s">
        <v>98</v>
      </c>
      <c r="Z35" s="48" t="s">
        <v>90</v>
      </c>
      <c r="AA35" s="49" t="s">
        <v>96</v>
      </c>
      <c r="AB35" s="50">
        <v>0</v>
      </c>
      <c r="AC35" s="51">
        <v>-3500</v>
      </c>
      <c r="AD35" s="51">
        <v>3500</v>
      </c>
      <c r="AE35" s="52">
        <v>0</v>
      </c>
    </row>
    <row r="36" spans="2:31" ht="15" x14ac:dyDescent="0.25">
      <c r="B36" s="32" t="s">
        <v>99</v>
      </c>
      <c r="D36" s="40">
        <v>0</v>
      </c>
      <c r="E36" s="41"/>
      <c r="F36" s="44">
        <v>0</v>
      </c>
      <c r="G36" s="44"/>
      <c r="H36" s="44">
        <v>0</v>
      </c>
      <c r="I36" s="44"/>
      <c r="J36" s="42">
        <v>-6857000</v>
      </c>
      <c r="K36" s="44">
        <v>-12458000</v>
      </c>
      <c r="L36" s="44">
        <v>7220000</v>
      </c>
      <c r="M36" s="43">
        <f t="shared" si="0"/>
        <v>-1618811.94</v>
      </c>
      <c r="N36" s="44">
        <f>AC37</f>
        <v>0</v>
      </c>
      <c r="O36" s="44">
        <f>AD37</f>
        <v>150000</v>
      </c>
      <c r="P36" s="44">
        <f t="shared" si="1"/>
        <v>-1768811.94</v>
      </c>
      <c r="Q36" s="44">
        <v>-955811.94</v>
      </c>
      <c r="R36" s="44">
        <v>0</v>
      </c>
      <c r="S36" s="44">
        <v>-813000</v>
      </c>
      <c r="T36" s="44"/>
      <c r="U36" s="45">
        <v>22</v>
      </c>
      <c r="V36" s="46">
        <f>AB37</f>
        <v>-1618900.45</v>
      </c>
      <c r="W36" s="58">
        <f t="shared" si="4"/>
        <v>-149911.49</v>
      </c>
      <c r="X36" s="58"/>
      <c r="Y36" s="65" t="s">
        <v>100</v>
      </c>
      <c r="Z36" s="48" t="s">
        <v>101</v>
      </c>
      <c r="AA36" s="49" t="s">
        <v>102</v>
      </c>
      <c r="AB36" s="50">
        <v>-100000</v>
      </c>
      <c r="AC36" s="51">
        <v>0</v>
      </c>
      <c r="AD36" s="51">
        <v>0</v>
      </c>
      <c r="AE36" s="52">
        <v>-100000</v>
      </c>
    </row>
    <row r="37" spans="2:31" ht="15" x14ac:dyDescent="0.25">
      <c r="B37" s="32" t="s">
        <v>103</v>
      </c>
      <c r="D37" s="40">
        <v>0</v>
      </c>
      <c r="E37" s="41"/>
      <c r="F37" s="44">
        <v>0</v>
      </c>
      <c r="G37" s="44"/>
      <c r="H37" s="44">
        <v>0</v>
      </c>
      <c r="I37" s="44"/>
      <c r="J37" s="42">
        <f t="shared" si="2"/>
        <v>-105044</v>
      </c>
      <c r="K37" s="44">
        <v>-16607</v>
      </c>
      <c r="L37" s="44">
        <v>48000</v>
      </c>
      <c r="M37" s="43">
        <f t="shared" si="0"/>
        <v>-136437</v>
      </c>
      <c r="N37" s="44">
        <f>AC47</f>
        <v>-61693</v>
      </c>
      <c r="O37" s="44">
        <f>AD47</f>
        <v>131000</v>
      </c>
      <c r="P37" s="44">
        <f t="shared" si="1"/>
        <v>-205744</v>
      </c>
      <c r="Q37" s="44">
        <v>-38744</v>
      </c>
      <c r="R37" s="44">
        <v>0</v>
      </c>
      <c r="S37" s="44">
        <v>-167000</v>
      </c>
      <c r="T37" s="44"/>
      <c r="U37" s="45">
        <v>23</v>
      </c>
      <c r="V37" s="46">
        <f>AB47</f>
        <v>-206244</v>
      </c>
      <c r="W37" s="58">
        <f t="shared" si="4"/>
        <v>500</v>
      </c>
      <c r="X37" s="58"/>
      <c r="Y37" s="47" t="s">
        <v>104</v>
      </c>
      <c r="Z37" s="48" t="s">
        <v>105</v>
      </c>
      <c r="AA37" s="49" t="s">
        <v>106</v>
      </c>
      <c r="AB37" s="50">
        <f>SUM(AC37:AE37)</f>
        <v>-1618900.45</v>
      </c>
      <c r="AC37" s="51">
        <v>0</v>
      </c>
      <c r="AD37" s="51">
        <v>150000</v>
      </c>
      <c r="AE37" s="52">
        <v>-1768900.45</v>
      </c>
    </row>
    <row r="38" spans="2:31" ht="15" x14ac:dyDescent="0.25">
      <c r="B38" s="66" t="s">
        <v>107</v>
      </c>
      <c r="D38" s="40"/>
      <c r="E38" s="41"/>
      <c r="F38" s="44"/>
      <c r="G38" s="44"/>
      <c r="H38" s="44"/>
      <c r="I38" s="44"/>
      <c r="J38" s="42">
        <f t="shared" si="2"/>
        <v>-916000</v>
      </c>
      <c r="K38" s="44">
        <v>0</v>
      </c>
      <c r="L38" s="44">
        <v>0</v>
      </c>
      <c r="M38" s="43">
        <f t="shared" si="0"/>
        <v>-916000</v>
      </c>
      <c r="N38" s="67">
        <f>AC68</f>
        <v>-650000</v>
      </c>
      <c r="O38" s="58">
        <v>0</v>
      </c>
      <c r="P38" s="44">
        <f t="shared" si="1"/>
        <v>-266000</v>
      </c>
      <c r="Q38" s="44">
        <v>-266000</v>
      </c>
      <c r="R38" s="44">
        <v>0</v>
      </c>
      <c r="S38" s="44">
        <v>0</v>
      </c>
      <c r="T38" s="44"/>
      <c r="U38" s="45">
        <v>24</v>
      </c>
      <c r="V38" s="46">
        <f>AB68</f>
        <v>-266000</v>
      </c>
      <c r="W38" s="58">
        <f t="shared" si="4"/>
        <v>0</v>
      </c>
      <c r="X38" s="58"/>
      <c r="Y38" s="47" t="s">
        <v>108</v>
      </c>
      <c r="Z38" s="48" t="s">
        <v>97</v>
      </c>
      <c r="AA38" s="49" t="s">
        <v>109</v>
      </c>
      <c r="AB38" s="50">
        <v>-2485387.77</v>
      </c>
      <c r="AC38" s="54">
        <v>-720743</v>
      </c>
      <c r="AD38" s="54">
        <v>2303672.5300000003</v>
      </c>
      <c r="AE38" s="52">
        <v>-902458.23999999976</v>
      </c>
    </row>
    <row r="39" spans="2:31" ht="15" x14ac:dyDescent="0.25">
      <c r="B39" s="66" t="s">
        <v>110</v>
      </c>
      <c r="D39" s="40"/>
      <c r="E39" s="41"/>
      <c r="F39" s="44"/>
      <c r="G39" s="44"/>
      <c r="H39" s="44"/>
      <c r="I39" s="44"/>
      <c r="J39" s="42">
        <f t="shared" si="2"/>
        <v>-241768</v>
      </c>
      <c r="K39" s="44">
        <v>0</v>
      </c>
      <c r="L39" s="44">
        <v>105000</v>
      </c>
      <c r="M39" s="43">
        <f t="shared" si="0"/>
        <v>-346768</v>
      </c>
      <c r="N39" s="67">
        <f>AC48</f>
        <v>-56335</v>
      </c>
      <c r="O39" s="67">
        <f>AD48</f>
        <v>90000</v>
      </c>
      <c r="P39" s="44">
        <f t="shared" si="1"/>
        <v>-380433</v>
      </c>
      <c r="Q39" s="44">
        <v>-380433</v>
      </c>
      <c r="R39" s="44">
        <v>0</v>
      </c>
      <c r="S39" s="44">
        <v>0</v>
      </c>
      <c r="T39" s="44"/>
      <c r="U39" s="45">
        <v>25</v>
      </c>
      <c r="V39" s="46">
        <f>AB48</f>
        <v>-380433</v>
      </c>
      <c r="W39" s="58">
        <f t="shared" si="4"/>
        <v>0</v>
      </c>
      <c r="X39" s="58"/>
      <c r="Y39" s="47" t="s">
        <v>111</v>
      </c>
      <c r="Z39" s="48" t="s">
        <v>112</v>
      </c>
      <c r="AA39" s="49" t="s">
        <v>96</v>
      </c>
      <c r="AB39" s="50">
        <v>-368776.64</v>
      </c>
      <c r="AC39" s="51">
        <v>-195512</v>
      </c>
      <c r="AD39" s="51">
        <v>345000</v>
      </c>
      <c r="AE39" s="52">
        <v>-219288.64</v>
      </c>
    </row>
    <row r="40" spans="2:31" ht="15" hidden="1" x14ac:dyDescent="0.25">
      <c r="B40" s="66" t="s">
        <v>113</v>
      </c>
      <c r="D40" s="40"/>
      <c r="E40" s="41"/>
      <c r="F40" s="44"/>
      <c r="G40" s="44"/>
      <c r="H40" s="44"/>
      <c r="I40" s="44"/>
      <c r="J40" s="42">
        <f t="shared" si="2"/>
        <v>0</v>
      </c>
      <c r="K40" s="44"/>
      <c r="L40" s="44"/>
      <c r="M40" s="43">
        <f t="shared" si="0"/>
        <v>0</v>
      </c>
      <c r="N40" s="67"/>
      <c r="O40" s="44"/>
      <c r="P40" s="44">
        <f t="shared" si="1"/>
        <v>0</v>
      </c>
      <c r="Q40" s="44"/>
      <c r="R40" s="44">
        <v>0</v>
      </c>
      <c r="S40" s="44">
        <v>0</v>
      </c>
      <c r="T40" s="44"/>
      <c r="U40" s="45"/>
      <c r="V40" s="46"/>
      <c r="W40" s="58">
        <f t="shared" si="4"/>
        <v>0</v>
      </c>
      <c r="X40" s="58"/>
      <c r="Y40" s="47"/>
      <c r="Z40" s="48"/>
      <c r="AA40" s="49"/>
      <c r="AB40" s="50"/>
      <c r="AC40" s="54"/>
      <c r="AD40" s="54"/>
      <c r="AE40" s="68"/>
    </row>
    <row r="41" spans="2:31" ht="15" x14ac:dyDescent="0.25">
      <c r="B41" s="66" t="s">
        <v>114</v>
      </c>
      <c r="D41" s="40"/>
      <c r="E41" s="41"/>
      <c r="F41" s="44"/>
      <c r="G41" s="44"/>
      <c r="H41" s="44"/>
      <c r="I41" s="44"/>
      <c r="J41" s="42">
        <f t="shared" si="2"/>
        <v>-574416</v>
      </c>
      <c r="K41" s="44">
        <f>-7127-27778</f>
        <v>-34905</v>
      </c>
      <c r="L41" s="44">
        <v>19489</v>
      </c>
      <c r="M41" s="43">
        <f t="shared" si="0"/>
        <v>-559000</v>
      </c>
      <c r="N41" s="67">
        <f>AC41-140000-389000</f>
        <v>-579000</v>
      </c>
      <c r="O41" s="44">
        <v>20000</v>
      </c>
      <c r="P41" s="44">
        <f t="shared" si="1"/>
        <v>0</v>
      </c>
      <c r="Q41" s="44"/>
      <c r="R41" s="44">
        <v>0</v>
      </c>
      <c r="S41" s="44">
        <v>0</v>
      </c>
      <c r="T41" s="44"/>
      <c r="U41" s="45"/>
      <c r="V41" s="46"/>
      <c r="W41" s="58">
        <f t="shared" si="4"/>
        <v>0</v>
      </c>
      <c r="X41" s="58"/>
      <c r="Y41" s="47"/>
      <c r="Z41" s="48" t="s">
        <v>115</v>
      </c>
      <c r="AA41" s="49"/>
      <c r="AB41" s="50"/>
      <c r="AC41" s="54">
        <v>-50000</v>
      </c>
      <c r="AD41" s="54"/>
      <c r="AE41" s="68">
        <f>SUM(AB41:AD41)</f>
        <v>-50000</v>
      </c>
    </row>
    <row r="42" spans="2:31" ht="15" hidden="1" x14ac:dyDescent="0.25">
      <c r="B42" s="66" t="s">
        <v>116</v>
      </c>
      <c r="D42" s="40"/>
      <c r="E42" s="41"/>
      <c r="F42" s="44"/>
      <c r="G42" s="44"/>
      <c r="H42" s="44"/>
      <c r="I42" s="44"/>
      <c r="J42" s="42">
        <f t="shared" si="2"/>
        <v>0</v>
      </c>
      <c r="K42" s="44"/>
      <c r="L42" s="44"/>
      <c r="M42" s="43">
        <f t="shared" si="0"/>
        <v>0</v>
      </c>
      <c r="N42" s="67"/>
      <c r="O42" s="44"/>
      <c r="P42" s="44">
        <f t="shared" si="1"/>
        <v>0</v>
      </c>
      <c r="Q42" s="44"/>
      <c r="R42" s="44">
        <v>0</v>
      </c>
      <c r="S42" s="44">
        <v>0</v>
      </c>
      <c r="T42" s="44"/>
      <c r="U42" s="45"/>
      <c r="V42" s="46"/>
      <c r="W42" s="58">
        <f t="shared" si="4"/>
        <v>0</v>
      </c>
      <c r="X42" s="58"/>
      <c r="Y42" s="47"/>
      <c r="Z42" s="48"/>
      <c r="AA42" s="49"/>
      <c r="AB42" s="50"/>
      <c r="AC42" s="54"/>
      <c r="AD42" s="54"/>
      <c r="AE42" s="68"/>
    </row>
    <row r="43" spans="2:31" ht="15" hidden="1" x14ac:dyDescent="0.25">
      <c r="B43" s="66" t="s">
        <v>117</v>
      </c>
      <c r="D43" s="40"/>
      <c r="E43" s="41"/>
      <c r="F43" s="44"/>
      <c r="G43" s="44"/>
      <c r="H43" s="44"/>
      <c r="I43" s="44"/>
      <c r="J43" s="42">
        <f t="shared" si="2"/>
        <v>0</v>
      </c>
      <c r="K43" s="44"/>
      <c r="L43" s="44"/>
      <c r="M43" s="43">
        <f t="shared" si="0"/>
        <v>0</v>
      </c>
      <c r="N43" s="67"/>
      <c r="O43" s="44"/>
      <c r="P43" s="44">
        <f t="shared" si="1"/>
        <v>0</v>
      </c>
      <c r="Q43" s="44"/>
      <c r="R43" s="44">
        <v>0</v>
      </c>
      <c r="S43" s="44">
        <v>0</v>
      </c>
      <c r="T43" s="44"/>
      <c r="U43" s="45"/>
      <c r="V43" s="46"/>
      <c r="W43" s="58">
        <f t="shared" si="4"/>
        <v>0</v>
      </c>
      <c r="X43" s="58"/>
      <c r="Y43" s="47"/>
      <c r="Z43" s="48"/>
      <c r="AA43" s="49"/>
      <c r="AB43" s="50"/>
      <c r="AC43" s="54"/>
      <c r="AD43" s="54"/>
      <c r="AE43" s="68"/>
    </row>
    <row r="44" spans="2:31" ht="15" x14ac:dyDescent="0.25">
      <c r="B44" s="66" t="s">
        <v>118</v>
      </c>
      <c r="D44" s="40"/>
      <c r="E44" s="41"/>
      <c r="F44" s="44"/>
      <c r="G44" s="44"/>
      <c r="H44" s="44"/>
      <c r="I44" s="44"/>
      <c r="J44" s="42">
        <v>-523000</v>
      </c>
      <c r="K44" s="44">
        <v>-200000</v>
      </c>
      <c r="L44" s="44">
        <v>399887</v>
      </c>
      <c r="M44" s="43">
        <f t="shared" si="0"/>
        <v>-722811</v>
      </c>
      <c r="N44" s="67">
        <f>AC84</f>
        <v>-485861</v>
      </c>
      <c r="O44" s="67">
        <f>AD84</f>
        <v>386300</v>
      </c>
      <c r="P44" s="44">
        <f t="shared" si="1"/>
        <v>-623250</v>
      </c>
      <c r="Q44" s="44">
        <v>-623250</v>
      </c>
      <c r="R44" s="44">
        <v>0</v>
      </c>
      <c r="S44" s="44">
        <v>0</v>
      </c>
      <c r="T44" s="44"/>
      <c r="U44" s="45">
        <v>26</v>
      </c>
      <c r="V44" s="46">
        <f>AB84</f>
        <v>-623250</v>
      </c>
      <c r="W44" s="58">
        <f t="shared" si="4"/>
        <v>0</v>
      </c>
      <c r="X44" s="58"/>
      <c r="Y44" s="47" t="s">
        <v>119</v>
      </c>
      <c r="Z44" s="48" t="s">
        <v>120</v>
      </c>
      <c r="AA44" s="49" t="s">
        <v>96</v>
      </c>
      <c r="AB44" s="50">
        <v>-150543</v>
      </c>
      <c r="AC44" s="51">
        <v>-298134</v>
      </c>
      <c r="AD44" s="51">
        <v>93543</v>
      </c>
      <c r="AE44" s="52">
        <v>-355134</v>
      </c>
    </row>
    <row r="45" spans="2:31" ht="15" hidden="1" x14ac:dyDescent="0.25">
      <c r="B45" s="69" t="s">
        <v>121</v>
      </c>
      <c r="D45" s="40"/>
      <c r="E45" s="41"/>
      <c r="F45" s="44"/>
      <c r="G45" s="44"/>
      <c r="H45" s="44"/>
      <c r="I45" s="44"/>
      <c r="J45" s="42">
        <f t="shared" si="2"/>
        <v>0</v>
      </c>
      <c r="K45" s="44">
        <v>0</v>
      </c>
      <c r="L45" s="44">
        <v>0</v>
      </c>
      <c r="M45" s="43">
        <f t="shared" si="0"/>
        <v>0</v>
      </c>
      <c r="N45" s="44"/>
      <c r="O45" s="44">
        <f>AD87</f>
        <v>0</v>
      </c>
      <c r="P45" s="44"/>
      <c r="Q45" s="44">
        <v>-68494</v>
      </c>
      <c r="R45" s="44">
        <v>0</v>
      </c>
      <c r="S45" s="44">
        <v>0</v>
      </c>
      <c r="T45" s="44"/>
      <c r="U45" s="45">
        <v>27</v>
      </c>
      <c r="V45" s="46">
        <f>AB87</f>
        <v>-68494</v>
      </c>
      <c r="W45" s="58">
        <f t="shared" si="4"/>
        <v>68494</v>
      </c>
      <c r="X45" s="58"/>
      <c r="Y45" s="47" t="s">
        <v>122</v>
      </c>
      <c r="Z45" s="48" t="s">
        <v>123</v>
      </c>
      <c r="AA45" s="49" t="s">
        <v>96</v>
      </c>
      <c r="AB45" s="50">
        <v>-84335</v>
      </c>
      <c r="AC45" s="51">
        <v>0</v>
      </c>
      <c r="AD45" s="51">
        <v>39335</v>
      </c>
      <c r="AE45" s="52">
        <v>-45000</v>
      </c>
    </row>
    <row r="46" spans="2:31" ht="15" hidden="1" x14ac:dyDescent="0.25">
      <c r="B46" s="69" t="s">
        <v>124</v>
      </c>
      <c r="D46" s="40"/>
      <c r="E46" s="41"/>
      <c r="F46" s="44"/>
      <c r="G46" s="44"/>
      <c r="H46" s="44"/>
      <c r="I46" s="44"/>
      <c r="J46" s="42">
        <f t="shared" si="2"/>
        <v>0</v>
      </c>
      <c r="K46" s="44">
        <v>0</v>
      </c>
      <c r="L46" s="44">
        <v>0</v>
      </c>
      <c r="M46" s="43">
        <f t="shared" si="0"/>
        <v>0</v>
      </c>
      <c r="N46" s="44"/>
      <c r="O46" s="44">
        <f>AD17</f>
        <v>0</v>
      </c>
      <c r="P46" s="44">
        <v>0</v>
      </c>
      <c r="Q46" s="44">
        <v>0</v>
      </c>
      <c r="R46" s="44">
        <v>0</v>
      </c>
      <c r="S46" s="44">
        <v>0</v>
      </c>
      <c r="T46" s="44"/>
      <c r="U46" s="45">
        <v>39</v>
      </c>
      <c r="V46" s="46"/>
      <c r="W46" s="58"/>
      <c r="X46" s="58"/>
      <c r="Y46" s="47"/>
      <c r="Z46" s="48"/>
      <c r="AA46" s="49"/>
      <c r="AB46" s="50"/>
      <c r="AC46" s="51"/>
      <c r="AD46" s="51"/>
      <c r="AE46" s="52"/>
    </row>
    <row r="47" spans="2:31" ht="15" x14ac:dyDescent="0.25">
      <c r="B47" s="69" t="s">
        <v>125</v>
      </c>
      <c r="D47" s="40"/>
      <c r="E47" s="41"/>
      <c r="F47" s="44"/>
      <c r="G47" s="44"/>
      <c r="H47" s="44"/>
      <c r="I47" s="44"/>
      <c r="J47" s="42">
        <f t="shared" si="2"/>
        <v>-58571.69</v>
      </c>
      <c r="K47" s="44">
        <v>0</v>
      </c>
      <c r="L47" s="44">
        <v>0</v>
      </c>
      <c r="M47" s="43">
        <f t="shared" si="0"/>
        <v>-58571.69</v>
      </c>
      <c r="N47" s="44">
        <f>AC70</f>
        <v>-66398.69</v>
      </c>
      <c r="O47" s="44">
        <f>AD70</f>
        <v>7827</v>
      </c>
      <c r="P47" s="44">
        <v>0</v>
      </c>
      <c r="Q47" s="44">
        <v>0</v>
      </c>
      <c r="R47" s="44">
        <v>0</v>
      </c>
      <c r="S47" s="44">
        <v>0</v>
      </c>
      <c r="T47" s="44"/>
      <c r="U47" s="45">
        <v>28</v>
      </c>
      <c r="V47" s="46"/>
      <c r="Y47" s="47" t="s">
        <v>126</v>
      </c>
      <c r="Z47" s="48" t="s">
        <v>127</v>
      </c>
      <c r="AA47" s="49" t="s">
        <v>128</v>
      </c>
      <c r="AB47" s="50">
        <v>-206244</v>
      </c>
      <c r="AC47" s="51">
        <v>-61693</v>
      </c>
      <c r="AD47" s="51">
        <v>131000</v>
      </c>
      <c r="AE47" s="52">
        <v>-136937</v>
      </c>
    </row>
    <row r="48" spans="2:31" ht="15" x14ac:dyDescent="0.25">
      <c r="B48" s="69" t="s">
        <v>129</v>
      </c>
      <c r="D48" s="40"/>
      <c r="E48" s="41"/>
      <c r="F48" s="44"/>
      <c r="G48" s="44"/>
      <c r="H48" s="44"/>
      <c r="I48" s="44"/>
      <c r="J48" s="42">
        <f t="shared" si="2"/>
        <v>-35845.17</v>
      </c>
      <c r="K48" s="44">
        <v>0</v>
      </c>
      <c r="L48" s="44">
        <v>0</v>
      </c>
      <c r="M48" s="43">
        <f t="shared" si="0"/>
        <v>-35845.17</v>
      </c>
      <c r="N48" s="44">
        <f>AC74</f>
        <v>-41135</v>
      </c>
      <c r="O48" s="44">
        <f>AD74</f>
        <v>5289.83</v>
      </c>
      <c r="P48" s="44">
        <v>0</v>
      </c>
      <c r="Q48" s="44">
        <v>0</v>
      </c>
      <c r="R48" s="44">
        <v>0</v>
      </c>
      <c r="S48" s="44">
        <v>0</v>
      </c>
      <c r="T48" s="44"/>
      <c r="U48" s="45">
        <v>29</v>
      </c>
      <c r="V48" s="46"/>
      <c r="Y48" s="47" t="s">
        <v>130</v>
      </c>
      <c r="Z48" s="48" t="s">
        <v>110</v>
      </c>
      <c r="AA48" s="49" t="s">
        <v>131</v>
      </c>
      <c r="AB48" s="50">
        <v>-380433</v>
      </c>
      <c r="AC48" s="51">
        <v>-56335</v>
      </c>
      <c r="AD48" s="51">
        <v>90000</v>
      </c>
      <c r="AE48" s="52">
        <v>-346768</v>
      </c>
    </row>
    <row r="49" spans="2:31" ht="15" x14ac:dyDescent="0.25">
      <c r="B49" s="69" t="s">
        <v>132</v>
      </c>
      <c r="D49" s="40"/>
      <c r="E49" s="41"/>
      <c r="F49" s="44"/>
      <c r="G49" s="44"/>
      <c r="H49" s="44"/>
      <c r="I49" s="44"/>
      <c r="J49" s="42">
        <f t="shared" si="2"/>
        <v>-338616</v>
      </c>
      <c r="K49" s="44">
        <v>0</v>
      </c>
      <c r="L49" s="44">
        <v>0</v>
      </c>
      <c r="M49" s="43">
        <f t="shared" si="0"/>
        <v>-338616</v>
      </c>
      <c r="N49" s="44">
        <f>AC75</f>
        <v>-338616</v>
      </c>
      <c r="O49" s="44">
        <f>AD75</f>
        <v>0</v>
      </c>
      <c r="P49" s="44">
        <v>0</v>
      </c>
      <c r="Q49" s="44">
        <v>0</v>
      </c>
      <c r="R49" s="44">
        <v>0</v>
      </c>
      <c r="S49" s="44">
        <v>0</v>
      </c>
      <c r="T49" s="44"/>
      <c r="U49" s="45">
        <v>30</v>
      </c>
      <c r="V49" s="46"/>
      <c r="Y49" s="47" t="s">
        <v>133</v>
      </c>
      <c r="Z49" s="48" t="s">
        <v>134</v>
      </c>
      <c r="AA49" s="49" t="s">
        <v>96</v>
      </c>
      <c r="AB49" s="50">
        <v>-145000</v>
      </c>
      <c r="AC49" s="51">
        <v>0</v>
      </c>
      <c r="AD49" s="51">
        <v>29000</v>
      </c>
      <c r="AE49" s="52">
        <v>-116000</v>
      </c>
    </row>
    <row r="50" spans="2:31" ht="15" x14ac:dyDescent="0.25">
      <c r="B50" s="69" t="s">
        <v>135</v>
      </c>
      <c r="D50" s="40"/>
      <c r="E50" s="41"/>
      <c r="F50" s="44"/>
      <c r="G50" s="44"/>
      <c r="H50" s="44"/>
      <c r="I50" s="44"/>
      <c r="J50" s="42">
        <f t="shared" si="2"/>
        <v>0</v>
      </c>
      <c r="K50" s="44">
        <v>-67861</v>
      </c>
      <c r="L50" s="44">
        <v>280845</v>
      </c>
      <c r="M50" s="43">
        <f t="shared" si="0"/>
        <v>-212984</v>
      </c>
      <c r="N50" s="44">
        <f>AC76</f>
        <v>-212984</v>
      </c>
      <c r="O50" s="44">
        <f>AD76</f>
        <v>0</v>
      </c>
      <c r="P50" s="44">
        <v>0</v>
      </c>
      <c r="Q50" s="44">
        <v>0</v>
      </c>
      <c r="R50" s="44">
        <v>0</v>
      </c>
      <c r="S50" s="44">
        <v>0</v>
      </c>
      <c r="T50" s="44"/>
      <c r="U50" s="45">
        <v>31</v>
      </c>
      <c r="V50" s="46"/>
      <c r="Y50" s="47" t="s">
        <v>136</v>
      </c>
      <c r="Z50" s="48" t="s">
        <v>137</v>
      </c>
      <c r="AA50" s="49" t="s">
        <v>96</v>
      </c>
      <c r="AB50" s="50">
        <v>-30000</v>
      </c>
      <c r="AC50" s="51">
        <v>0</v>
      </c>
      <c r="AD50" s="51">
        <v>14166</v>
      </c>
      <c r="AE50" s="52">
        <v>-15834</v>
      </c>
    </row>
    <row r="51" spans="2:31" ht="15" hidden="1" x14ac:dyDescent="0.25">
      <c r="B51" s="69" t="s">
        <v>138</v>
      </c>
      <c r="D51" s="40"/>
      <c r="E51" s="41"/>
      <c r="F51" s="44"/>
      <c r="G51" s="44"/>
      <c r="H51" s="44"/>
      <c r="I51" s="44"/>
      <c r="J51" s="42">
        <f t="shared" si="2"/>
        <v>0</v>
      </c>
      <c r="K51" s="44"/>
      <c r="L51" s="44"/>
      <c r="M51" s="43">
        <f t="shared" si="0"/>
        <v>0</v>
      </c>
      <c r="N51" s="44"/>
      <c r="O51" s="44">
        <f>AD78</f>
        <v>0</v>
      </c>
      <c r="P51" s="44">
        <v>0</v>
      </c>
      <c r="Q51" s="44">
        <v>0</v>
      </c>
      <c r="R51" s="44">
        <v>0</v>
      </c>
      <c r="S51" s="44">
        <v>0</v>
      </c>
      <c r="T51" s="44"/>
      <c r="U51" s="45">
        <v>32</v>
      </c>
      <c r="V51" s="46"/>
      <c r="Y51" s="47" t="s">
        <v>139</v>
      </c>
      <c r="Z51" s="48" t="s">
        <v>140</v>
      </c>
      <c r="AA51" s="49" t="s">
        <v>96</v>
      </c>
      <c r="AB51" s="50">
        <v>-30000</v>
      </c>
      <c r="AC51" s="51">
        <v>0</v>
      </c>
      <c r="AD51" s="51">
        <v>24264</v>
      </c>
      <c r="AE51" s="52">
        <v>-5736</v>
      </c>
    </row>
    <row r="52" spans="2:31" ht="15" hidden="1" x14ac:dyDescent="0.25">
      <c r="B52" s="69" t="s">
        <v>141</v>
      </c>
      <c r="D52" s="40"/>
      <c r="E52" s="41"/>
      <c r="F52" s="44"/>
      <c r="G52" s="44"/>
      <c r="H52" s="44"/>
      <c r="I52" s="44"/>
      <c r="J52" s="42">
        <f t="shared" si="2"/>
        <v>0</v>
      </c>
      <c r="K52" s="44"/>
      <c r="L52" s="44">
        <v>0</v>
      </c>
      <c r="M52" s="43">
        <f t="shared" si="0"/>
        <v>0</v>
      </c>
      <c r="N52" s="44"/>
      <c r="O52" s="44"/>
      <c r="P52" s="44">
        <v>0</v>
      </c>
      <c r="Q52" s="44">
        <v>0</v>
      </c>
      <c r="R52" s="44">
        <v>0</v>
      </c>
      <c r="S52" s="44">
        <v>0</v>
      </c>
      <c r="T52" s="44"/>
      <c r="U52" s="45">
        <v>33</v>
      </c>
      <c r="V52" s="46"/>
      <c r="Y52" s="47" t="s">
        <v>142</v>
      </c>
      <c r="Z52" s="48" t="s">
        <v>143</v>
      </c>
      <c r="AA52" s="49" t="s">
        <v>96</v>
      </c>
      <c r="AB52" s="50">
        <v>-73000</v>
      </c>
      <c r="AC52" s="51">
        <v>-20000</v>
      </c>
      <c r="AD52" s="51">
        <v>73000</v>
      </c>
      <c r="AE52" s="52">
        <v>-20000</v>
      </c>
    </row>
    <row r="53" spans="2:31" ht="15" x14ac:dyDescent="0.25">
      <c r="B53" s="69" t="s">
        <v>144</v>
      </c>
      <c r="D53" s="40"/>
      <c r="E53" s="41"/>
      <c r="F53" s="44"/>
      <c r="G53" s="44"/>
      <c r="H53" s="44"/>
      <c r="I53" s="44"/>
      <c r="J53" s="42">
        <f t="shared" si="2"/>
        <v>-10000</v>
      </c>
      <c r="K53" s="44">
        <v>0</v>
      </c>
      <c r="L53" s="44">
        <v>0</v>
      </c>
      <c r="M53" s="43">
        <f t="shared" si="0"/>
        <v>-10000</v>
      </c>
      <c r="N53" s="44">
        <f>AC80</f>
        <v>-10000</v>
      </c>
      <c r="O53" s="44">
        <f>AD80</f>
        <v>0</v>
      </c>
      <c r="P53" s="44">
        <v>0</v>
      </c>
      <c r="Q53" s="44">
        <v>0</v>
      </c>
      <c r="R53" s="44">
        <v>0</v>
      </c>
      <c r="S53" s="44">
        <v>0</v>
      </c>
      <c r="T53" s="44"/>
      <c r="U53" s="45">
        <v>34</v>
      </c>
      <c r="V53" s="46"/>
      <c r="Y53" s="47" t="s">
        <v>145</v>
      </c>
      <c r="Z53" s="48" t="s">
        <v>146</v>
      </c>
      <c r="AA53" s="49" t="s">
        <v>96</v>
      </c>
      <c r="AB53" s="50">
        <v>-30000</v>
      </c>
      <c r="AC53" s="51">
        <v>-16395</v>
      </c>
      <c r="AD53" s="51">
        <v>13500</v>
      </c>
      <c r="AE53" s="52">
        <v>-32895</v>
      </c>
    </row>
    <row r="54" spans="2:31" ht="15" x14ac:dyDescent="0.25">
      <c r="B54" s="69" t="s">
        <v>147</v>
      </c>
      <c r="D54" s="40"/>
      <c r="E54" s="41"/>
      <c r="F54" s="44"/>
      <c r="G54" s="44"/>
      <c r="H54" s="44"/>
      <c r="I54" s="44"/>
      <c r="J54" s="42">
        <f t="shared" si="2"/>
        <v>-21275</v>
      </c>
      <c r="K54" s="44">
        <v>-7855</v>
      </c>
      <c r="L54" s="44">
        <v>0</v>
      </c>
      <c r="M54" s="43">
        <f t="shared" si="0"/>
        <v>-13420</v>
      </c>
      <c r="N54" s="44">
        <f>AC81</f>
        <v>-13420</v>
      </c>
      <c r="O54" s="44">
        <f>AD81</f>
        <v>0</v>
      </c>
      <c r="P54" s="44">
        <v>0</v>
      </c>
      <c r="Q54" s="44">
        <v>0</v>
      </c>
      <c r="R54" s="44">
        <v>0</v>
      </c>
      <c r="S54" s="44">
        <v>0</v>
      </c>
      <c r="T54" s="44"/>
      <c r="U54" s="45">
        <v>35</v>
      </c>
      <c r="V54" s="46"/>
      <c r="Y54" s="47" t="s">
        <v>148</v>
      </c>
      <c r="Z54" s="48" t="s">
        <v>149</v>
      </c>
      <c r="AA54" s="49" t="s">
        <v>96</v>
      </c>
      <c r="AB54" s="50">
        <v>-9850</v>
      </c>
      <c r="AC54" s="51">
        <v>0</v>
      </c>
      <c r="AD54" s="51">
        <v>0</v>
      </c>
      <c r="AE54" s="52">
        <v>-9850</v>
      </c>
    </row>
    <row r="55" spans="2:31" ht="15" x14ac:dyDescent="0.25">
      <c r="B55" s="69" t="s">
        <v>150</v>
      </c>
      <c r="D55" s="40"/>
      <c r="E55" s="41"/>
      <c r="F55" s="44"/>
      <c r="G55" s="44"/>
      <c r="H55" s="44"/>
      <c r="I55" s="44"/>
      <c r="J55" s="42">
        <f t="shared" si="2"/>
        <v>-96080</v>
      </c>
      <c r="K55" s="44">
        <v>-60000</v>
      </c>
      <c r="L55" s="44">
        <v>113920</v>
      </c>
      <c r="M55" s="43">
        <f t="shared" si="0"/>
        <v>-150000</v>
      </c>
      <c r="N55" s="44">
        <f>AC82</f>
        <v>-150000</v>
      </c>
      <c r="O55" s="44">
        <f>AD82</f>
        <v>0</v>
      </c>
      <c r="P55" s="44">
        <v>0</v>
      </c>
      <c r="Q55" s="44">
        <v>0</v>
      </c>
      <c r="R55" s="44">
        <v>0</v>
      </c>
      <c r="S55" s="44">
        <v>0</v>
      </c>
      <c r="T55" s="44"/>
      <c r="U55" s="45">
        <v>36</v>
      </c>
      <c r="V55" s="46"/>
      <c r="Y55" s="47" t="s">
        <v>151</v>
      </c>
      <c r="Z55" s="48" t="s">
        <v>152</v>
      </c>
      <c r="AA55" s="49" t="s">
        <v>96</v>
      </c>
      <c r="AB55" s="50">
        <v>-37192</v>
      </c>
      <c r="AC55" s="51">
        <v>-13194</v>
      </c>
      <c r="AD55" s="51">
        <v>0</v>
      </c>
      <c r="AE55" s="52">
        <v>-50386</v>
      </c>
    </row>
    <row r="56" spans="2:31" ht="15" x14ac:dyDescent="0.25">
      <c r="B56" s="69" t="s">
        <v>153</v>
      </c>
      <c r="D56" s="40"/>
      <c r="E56" s="41"/>
      <c r="F56" s="44"/>
      <c r="G56" s="44"/>
      <c r="H56" s="44"/>
      <c r="I56" s="44"/>
      <c r="J56" s="42">
        <f t="shared" si="2"/>
        <v>-3279280.21</v>
      </c>
      <c r="K56" s="44">
        <v>0</v>
      </c>
      <c r="L56" s="44">
        <v>0</v>
      </c>
      <c r="M56" s="43">
        <f t="shared" si="0"/>
        <v>-3279280.21</v>
      </c>
      <c r="N56" s="44">
        <f>AC83</f>
        <v>-3279280.21</v>
      </c>
      <c r="O56" s="44">
        <f>AD83</f>
        <v>0</v>
      </c>
      <c r="P56" s="44">
        <v>0</v>
      </c>
      <c r="Q56" s="44">
        <v>0</v>
      </c>
      <c r="R56" s="44">
        <v>0</v>
      </c>
      <c r="S56" s="44">
        <v>0</v>
      </c>
      <c r="T56" s="44"/>
      <c r="U56" s="45">
        <v>37</v>
      </c>
      <c r="V56" s="46"/>
      <c r="Y56" s="47" t="s">
        <v>154</v>
      </c>
      <c r="Z56" s="48" t="s">
        <v>155</v>
      </c>
      <c r="AA56" s="49" t="s">
        <v>96</v>
      </c>
      <c r="AB56" s="50">
        <v>-50000</v>
      </c>
      <c r="AC56" s="51">
        <v>0</v>
      </c>
      <c r="AD56" s="51">
        <v>50000</v>
      </c>
      <c r="AE56" s="52">
        <v>0</v>
      </c>
    </row>
    <row r="57" spans="2:31" ht="15" hidden="1" x14ac:dyDescent="0.25">
      <c r="B57" s="69" t="s">
        <v>156</v>
      </c>
      <c r="D57" s="40"/>
      <c r="E57" s="41"/>
      <c r="F57" s="44"/>
      <c r="G57" s="44"/>
      <c r="H57" s="44"/>
      <c r="I57" s="44"/>
      <c r="J57" s="42">
        <f t="shared" si="2"/>
        <v>0</v>
      </c>
      <c r="K57" s="44"/>
      <c r="L57" s="44"/>
      <c r="M57" s="43">
        <f t="shared" si="0"/>
        <v>0</v>
      </c>
      <c r="N57" s="44"/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/>
      <c r="U57" s="45"/>
      <c r="V57" s="46"/>
      <c r="Y57" s="47"/>
      <c r="Z57" s="48"/>
      <c r="AA57" s="49"/>
      <c r="AB57" s="50"/>
      <c r="AC57" s="51"/>
      <c r="AD57" s="51"/>
      <c r="AE57" s="52"/>
    </row>
    <row r="58" spans="2:31" ht="15" x14ac:dyDescent="0.25">
      <c r="B58" s="70" t="s">
        <v>157</v>
      </c>
      <c r="D58" s="40"/>
      <c r="E58" s="41"/>
      <c r="F58" s="44"/>
      <c r="G58" s="44"/>
      <c r="H58" s="44"/>
      <c r="I58" s="44"/>
      <c r="J58" s="42">
        <v>-301000</v>
      </c>
      <c r="K58" s="44">
        <v>-200000</v>
      </c>
      <c r="L58" s="44">
        <v>48500</v>
      </c>
      <c r="M58" s="43">
        <f t="shared" si="0"/>
        <v>-150000</v>
      </c>
      <c r="N58" s="44">
        <f>AC72</f>
        <v>-150000</v>
      </c>
      <c r="O58" s="44"/>
      <c r="P58" s="44">
        <v>0</v>
      </c>
      <c r="Q58" s="44"/>
      <c r="R58" s="44"/>
      <c r="S58" s="44"/>
      <c r="T58" s="44"/>
      <c r="U58" s="45"/>
      <c r="V58" s="46"/>
      <c r="Y58" s="47"/>
      <c r="Z58" s="48"/>
      <c r="AA58" s="49"/>
      <c r="AB58" s="50"/>
      <c r="AC58" s="51"/>
      <c r="AD58" s="51"/>
      <c r="AE58" s="52"/>
    </row>
    <row r="59" spans="2:31" ht="15" x14ac:dyDescent="0.25">
      <c r="B59" s="66" t="s">
        <v>158</v>
      </c>
      <c r="D59" s="40"/>
      <c r="E59" s="41"/>
      <c r="F59" s="44"/>
      <c r="G59" s="44"/>
      <c r="H59" s="44"/>
      <c r="I59" s="44"/>
      <c r="J59" s="42">
        <f t="shared" si="2"/>
        <v>-516456.73</v>
      </c>
      <c r="K59" s="44">
        <v>-401456.73</v>
      </c>
      <c r="L59" s="44">
        <v>0</v>
      </c>
      <c r="M59" s="43">
        <f t="shared" si="0"/>
        <v>-115000</v>
      </c>
      <c r="N59" s="44">
        <v>0</v>
      </c>
      <c r="O59" s="44">
        <f>AD69</f>
        <v>0</v>
      </c>
      <c r="P59" s="44">
        <f t="shared" si="1"/>
        <v>-115000</v>
      </c>
      <c r="Q59" s="44">
        <v>-115000</v>
      </c>
      <c r="R59" s="44">
        <v>0</v>
      </c>
      <c r="S59" s="44">
        <v>0</v>
      </c>
      <c r="T59" s="44"/>
      <c r="U59" s="45">
        <v>38</v>
      </c>
      <c r="V59" s="46"/>
      <c r="Y59" s="47" t="s">
        <v>159</v>
      </c>
      <c r="Z59" s="48" t="s">
        <v>160</v>
      </c>
      <c r="AA59" s="49" t="s">
        <v>96</v>
      </c>
      <c r="AB59" s="50">
        <v>-45000</v>
      </c>
      <c r="AC59" s="51">
        <v>0</v>
      </c>
      <c r="AD59" s="51">
        <v>0</v>
      </c>
      <c r="AE59" s="52">
        <v>-45000</v>
      </c>
    </row>
    <row r="60" spans="2:31" ht="15" x14ac:dyDescent="0.25">
      <c r="B60" s="71" t="s">
        <v>161</v>
      </c>
      <c r="D60" s="40"/>
      <c r="E60" s="41"/>
      <c r="F60" s="44"/>
      <c r="G60" s="44"/>
      <c r="H60" s="44"/>
      <c r="I60" s="44"/>
      <c r="J60" s="42">
        <f t="shared" si="2"/>
        <v>-117000</v>
      </c>
      <c r="K60" s="44">
        <v>-117000</v>
      </c>
      <c r="L60" s="44">
        <v>0</v>
      </c>
      <c r="M60" s="43">
        <v>0</v>
      </c>
      <c r="N60" s="44">
        <v>0</v>
      </c>
      <c r="O60" s="44"/>
      <c r="P60" s="44">
        <v>0</v>
      </c>
      <c r="Q60" s="44"/>
      <c r="R60" s="44"/>
      <c r="S60" s="44"/>
      <c r="T60" s="44"/>
      <c r="U60" s="45"/>
      <c r="V60" s="46"/>
      <c r="Y60" s="47"/>
      <c r="Z60" s="48"/>
      <c r="AA60" s="49"/>
      <c r="AB60" s="50"/>
      <c r="AC60" s="51"/>
      <c r="AD60" s="51"/>
      <c r="AE60" s="52"/>
    </row>
    <row r="61" spans="2:31" ht="15" x14ac:dyDescent="0.25">
      <c r="B61" s="66" t="s">
        <v>162</v>
      </c>
      <c r="D61" s="40"/>
      <c r="E61" s="41"/>
      <c r="F61" s="44"/>
      <c r="G61" s="44"/>
      <c r="H61" s="44"/>
      <c r="I61" s="44"/>
      <c r="J61" s="42">
        <f t="shared" si="2"/>
        <v>-193513</v>
      </c>
      <c r="K61" s="44">
        <v>-193513</v>
      </c>
      <c r="L61" s="44">
        <v>0</v>
      </c>
      <c r="M61" s="43">
        <v>0</v>
      </c>
      <c r="N61" s="44">
        <v>0</v>
      </c>
      <c r="O61" s="44">
        <f>AD71</f>
        <v>0</v>
      </c>
      <c r="P61" s="44">
        <v>0</v>
      </c>
      <c r="Q61" s="44">
        <v>0</v>
      </c>
      <c r="R61" s="44">
        <v>0</v>
      </c>
      <c r="S61" s="44">
        <v>0</v>
      </c>
      <c r="T61" s="44"/>
      <c r="U61" s="45">
        <v>38</v>
      </c>
      <c r="V61" s="46"/>
      <c r="Y61" s="47" t="s">
        <v>159</v>
      </c>
      <c r="Z61" s="48" t="s">
        <v>160</v>
      </c>
      <c r="AA61" s="49" t="s">
        <v>96</v>
      </c>
      <c r="AB61" s="50">
        <v>-45000</v>
      </c>
      <c r="AC61" s="51">
        <v>0</v>
      </c>
      <c r="AD61" s="51">
        <v>0</v>
      </c>
      <c r="AE61" s="52">
        <v>-45000</v>
      </c>
    </row>
    <row r="62" spans="2:31" ht="15" x14ac:dyDescent="0.25">
      <c r="B62" s="71" t="s">
        <v>163</v>
      </c>
      <c r="D62" s="40"/>
      <c r="E62" s="41"/>
      <c r="F62" s="44"/>
      <c r="G62" s="44"/>
      <c r="H62" s="44"/>
      <c r="I62" s="44"/>
      <c r="J62" s="42">
        <f t="shared" si="2"/>
        <v>-62500</v>
      </c>
      <c r="K62" s="44">
        <v>-62500</v>
      </c>
      <c r="L62" s="44">
        <v>0</v>
      </c>
      <c r="M62" s="43">
        <v>0</v>
      </c>
      <c r="N62" s="44">
        <v>0</v>
      </c>
      <c r="O62" s="44">
        <v>0</v>
      </c>
      <c r="P62" s="44">
        <v>0</v>
      </c>
      <c r="Q62" s="44"/>
      <c r="R62" s="44"/>
      <c r="S62" s="44"/>
      <c r="T62" s="44"/>
      <c r="U62" s="45"/>
      <c r="V62" s="46"/>
      <c r="Y62" s="47"/>
      <c r="Z62" s="48"/>
      <c r="AA62" s="49"/>
      <c r="AB62" s="50"/>
      <c r="AC62" s="51"/>
      <c r="AD62" s="51"/>
      <c r="AE62" s="52"/>
    </row>
    <row r="63" spans="2:31" ht="15" x14ac:dyDescent="0.25">
      <c r="B63" s="72" t="s">
        <v>164</v>
      </c>
      <c r="D63" s="40"/>
      <c r="E63" s="41"/>
      <c r="F63" s="44"/>
      <c r="G63" s="44"/>
      <c r="H63" s="44"/>
      <c r="I63" s="44"/>
      <c r="J63" s="42">
        <f t="shared" si="2"/>
        <v>-34903</v>
      </c>
      <c r="K63" s="44">
        <v>-34903</v>
      </c>
      <c r="L63" s="44">
        <v>0</v>
      </c>
      <c r="M63" s="43">
        <v>0</v>
      </c>
      <c r="N63" s="44">
        <v>0</v>
      </c>
      <c r="O63" s="44">
        <f>AD72</f>
        <v>0</v>
      </c>
      <c r="P63" s="44">
        <v>0</v>
      </c>
      <c r="Q63" s="44">
        <v>0</v>
      </c>
      <c r="R63" s="44">
        <v>0</v>
      </c>
      <c r="S63" s="44">
        <v>0</v>
      </c>
      <c r="T63" s="44"/>
      <c r="U63" s="45">
        <v>38</v>
      </c>
      <c r="V63" s="46"/>
      <c r="Y63" s="47" t="s">
        <v>159</v>
      </c>
      <c r="Z63" s="48" t="s">
        <v>160</v>
      </c>
      <c r="AA63" s="49" t="s">
        <v>96</v>
      </c>
      <c r="AB63" s="50">
        <v>-45000</v>
      </c>
      <c r="AC63" s="51">
        <v>0</v>
      </c>
      <c r="AD63" s="51">
        <v>0</v>
      </c>
      <c r="AE63" s="52">
        <v>-45000</v>
      </c>
    </row>
    <row r="64" spans="2:31" ht="15" x14ac:dyDescent="0.25">
      <c r="B64" s="66" t="s">
        <v>165</v>
      </c>
      <c r="D64" s="40"/>
      <c r="E64" s="41"/>
      <c r="F64" s="44"/>
      <c r="G64" s="44"/>
      <c r="H64" s="44"/>
      <c r="I64" s="44"/>
      <c r="J64" s="42">
        <f t="shared" si="2"/>
        <v>-4008</v>
      </c>
      <c r="K64" s="44">
        <v>-4008</v>
      </c>
      <c r="L64" s="44">
        <v>0</v>
      </c>
      <c r="M64" s="43">
        <f>P64+O64+N64</f>
        <v>0</v>
      </c>
      <c r="N64" s="44">
        <v>0</v>
      </c>
      <c r="O64" s="44">
        <f>AD73</f>
        <v>0</v>
      </c>
      <c r="P64" s="44">
        <f>SUM(Q64:S64)</f>
        <v>0</v>
      </c>
      <c r="Q64" s="44">
        <v>0</v>
      </c>
      <c r="R64" s="44">
        <v>0</v>
      </c>
      <c r="S64" s="44">
        <v>0</v>
      </c>
      <c r="T64" s="44"/>
      <c r="U64" s="45">
        <v>38</v>
      </c>
      <c r="V64" s="46"/>
      <c r="Y64" s="47" t="s">
        <v>159</v>
      </c>
      <c r="Z64" s="48" t="s">
        <v>160</v>
      </c>
      <c r="AA64" s="49" t="s">
        <v>96</v>
      </c>
      <c r="AB64" s="50">
        <v>-45000</v>
      </c>
      <c r="AC64" s="51">
        <v>0</v>
      </c>
      <c r="AD64" s="51">
        <v>0</v>
      </c>
      <c r="AE64" s="52">
        <v>-45000</v>
      </c>
    </row>
    <row r="65" spans="2:31" ht="15" x14ac:dyDescent="0.25">
      <c r="B65" s="66" t="s">
        <v>166</v>
      </c>
      <c r="D65" s="40"/>
      <c r="E65" s="41"/>
      <c r="F65" s="44"/>
      <c r="G65" s="44"/>
      <c r="H65" s="44"/>
      <c r="I65" s="44"/>
      <c r="J65" s="42">
        <f t="shared" si="2"/>
        <v>-7000000</v>
      </c>
      <c r="K65" s="44">
        <v>-7000000</v>
      </c>
      <c r="L65" s="44">
        <v>0</v>
      </c>
      <c r="M65" s="43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/>
      <c r="U65" s="45">
        <v>38</v>
      </c>
      <c r="V65" s="46"/>
      <c r="Y65" s="47" t="s">
        <v>159</v>
      </c>
      <c r="Z65" s="48" t="s">
        <v>160</v>
      </c>
      <c r="AA65" s="49" t="s">
        <v>96</v>
      </c>
      <c r="AB65" s="50">
        <v>-45000</v>
      </c>
      <c r="AC65" s="51">
        <v>0</v>
      </c>
      <c r="AD65" s="51">
        <v>0</v>
      </c>
      <c r="AE65" s="52">
        <v>-45000</v>
      </c>
    </row>
    <row r="66" spans="2:31" ht="15" hidden="1" x14ac:dyDescent="0.25">
      <c r="B66" s="66" t="s">
        <v>167</v>
      </c>
      <c r="D66" s="40"/>
      <c r="E66" s="41"/>
      <c r="F66" s="44"/>
      <c r="G66" s="44"/>
      <c r="H66" s="44"/>
      <c r="I66" s="44"/>
      <c r="J66" s="42">
        <f t="shared" si="2"/>
        <v>0</v>
      </c>
      <c r="K66" s="44"/>
      <c r="L66" s="44">
        <v>0</v>
      </c>
      <c r="M66" s="43">
        <f>P66+O66+N66</f>
        <v>0</v>
      </c>
      <c r="N66" s="44">
        <v>0</v>
      </c>
      <c r="O66" s="44">
        <f>AD75</f>
        <v>0</v>
      </c>
      <c r="P66" s="44">
        <f>SUM(Q66:S66)</f>
        <v>0</v>
      </c>
      <c r="Q66" s="44">
        <v>0</v>
      </c>
      <c r="R66" s="44">
        <v>0</v>
      </c>
      <c r="S66" s="44">
        <v>0</v>
      </c>
      <c r="T66" s="44"/>
      <c r="U66" s="45">
        <v>38</v>
      </c>
      <c r="V66" s="46"/>
      <c r="Y66" s="47" t="s">
        <v>159</v>
      </c>
      <c r="Z66" s="48" t="s">
        <v>160</v>
      </c>
      <c r="AA66" s="49" t="s">
        <v>96</v>
      </c>
      <c r="AB66" s="50">
        <v>-45000</v>
      </c>
      <c r="AC66" s="51">
        <v>0</v>
      </c>
      <c r="AD66" s="51">
        <v>0</v>
      </c>
      <c r="AE66" s="52">
        <v>-45000</v>
      </c>
    </row>
    <row r="67" spans="2:31" ht="15" x14ac:dyDescent="0.25">
      <c r="B67" s="66" t="s">
        <v>168</v>
      </c>
      <c r="D67" s="40"/>
      <c r="E67" s="41"/>
      <c r="F67" s="44"/>
      <c r="G67" s="44"/>
      <c r="H67" s="44"/>
      <c r="I67" s="44"/>
      <c r="J67" s="42">
        <f t="shared" si="2"/>
        <v>-599653</v>
      </c>
      <c r="K67" s="44">
        <v>-599653</v>
      </c>
      <c r="L67" s="44">
        <v>0</v>
      </c>
      <c r="M67" s="43">
        <f>P67+O67+N67</f>
        <v>0</v>
      </c>
      <c r="N67" s="44">
        <v>0</v>
      </c>
      <c r="O67" s="44">
        <f>AD76</f>
        <v>0</v>
      </c>
      <c r="P67" s="44">
        <f>SUM(Q67:S67)</f>
        <v>0</v>
      </c>
      <c r="Q67" s="44">
        <v>0</v>
      </c>
      <c r="R67" s="44">
        <v>0</v>
      </c>
      <c r="S67" s="44">
        <v>0</v>
      </c>
      <c r="T67" s="44"/>
      <c r="U67" s="45">
        <v>38</v>
      </c>
      <c r="V67" s="46"/>
      <c r="Y67" s="47" t="s">
        <v>159</v>
      </c>
      <c r="Z67" s="48" t="s">
        <v>160</v>
      </c>
      <c r="AA67" s="49" t="s">
        <v>96</v>
      </c>
      <c r="AB67" s="50">
        <v>-45000</v>
      </c>
      <c r="AC67" s="51">
        <v>0</v>
      </c>
      <c r="AD67" s="51">
        <v>0</v>
      </c>
      <c r="AE67" s="52">
        <v>-45000</v>
      </c>
    </row>
    <row r="68" spans="2:31" ht="15" x14ac:dyDescent="0.25">
      <c r="B68" s="27" t="s">
        <v>169</v>
      </c>
      <c r="C68" s="26"/>
      <c r="D68" s="73">
        <f>SUM(D13:D59)</f>
        <v>-4358300.71</v>
      </c>
      <c r="E68" s="74"/>
      <c r="F68" s="75">
        <f>SUM(F13:F59)</f>
        <v>2491319.75</v>
      </c>
      <c r="G68" s="75"/>
      <c r="H68" s="75">
        <f>SUM(H13:H59)</f>
        <v>-2177364.44</v>
      </c>
      <c r="I68" s="76"/>
      <c r="J68" s="77">
        <f>SUM(J13:J67)+1000</f>
        <v>-28351032.690000001</v>
      </c>
      <c r="K68" s="75">
        <f t="shared" ref="K68:S68" si="5">SUM(K13:K67)</f>
        <v>-24041522.73</v>
      </c>
      <c r="L68" s="75">
        <f t="shared" si="5"/>
        <v>11321398</v>
      </c>
      <c r="M68" s="78">
        <f t="shared" si="5"/>
        <v>-15632143.899999999</v>
      </c>
      <c r="N68" s="75">
        <f t="shared" si="5"/>
        <v>-9725559.0600000005</v>
      </c>
      <c r="O68" s="75">
        <f t="shared" si="5"/>
        <v>4841395.5500000007</v>
      </c>
      <c r="P68" s="75">
        <f t="shared" si="5"/>
        <v>-10747752.389999999</v>
      </c>
      <c r="Q68" s="75">
        <f t="shared" si="5"/>
        <v>-7142623.5800000001</v>
      </c>
      <c r="R68" s="75">
        <f t="shared" si="5"/>
        <v>1871895</v>
      </c>
      <c r="S68" s="75">
        <f t="shared" si="5"/>
        <v>-5474764</v>
      </c>
      <c r="T68" s="76"/>
      <c r="U68" s="79"/>
      <c r="V68" s="76"/>
      <c r="Y68" s="47" t="s">
        <v>170</v>
      </c>
      <c r="Z68" s="48" t="s">
        <v>171</v>
      </c>
      <c r="AA68" s="49" t="s">
        <v>172</v>
      </c>
      <c r="AB68" s="50">
        <v>-266000</v>
      </c>
      <c r="AC68" s="51">
        <v>-650000</v>
      </c>
      <c r="AD68" s="51">
        <v>0</v>
      </c>
      <c r="AE68" s="52">
        <v>-916000</v>
      </c>
    </row>
    <row r="69" spans="2:31" ht="15" x14ac:dyDescent="0.25">
      <c r="D69" s="80"/>
      <c r="F69" s="32"/>
      <c r="G69" s="32"/>
      <c r="H69" s="81"/>
      <c r="I69" s="32"/>
      <c r="J69" s="14"/>
      <c r="K69" s="32"/>
      <c r="L69" s="32"/>
      <c r="M69" s="31"/>
      <c r="P69" s="32"/>
      <c r="Q69" s="32"/>
      <c r="R69" s="32"/>
      <c r="S69" s="32"/>
      <c r="T69" s="32"/>
      <c r="U69" s="32"/>
      <c r="V69" s="32"/>
      <c r="Y69" s="47" t="s">
        <v>173</v>
      </c>
      <c r="Z69" s="48" t="s">
        <v>174</v>
      </c>
      <c r="AA69" s="49" t="s">
        <v>175</v>
      </c>
      <c r="AB69" s="50">
        <v>-115000</v>
      </c>
      <c r="AC69" s="51">
        <v>0</v>
      </c>
      <c r="AD69" s="51">
        <v>0</v>
      </c>
      <c r="AE69" s="52">
        <v>-115000</v>
      </c>
    </row>
    <row r="70" spans="2:31" ht="15" x14ac:dyDescent="0.25">
      <c r="B70" s="27" t="s">
        <v>176</v>
      </c>
      <c r="C70" s="26"/>
      <c r="D70" s="80"/>
      <c r="F70" s="32"/>
      <c r="G70" s="32"/>
      <c r="H70" s="32"/>
      <c r="I70" s="32"/>
      <c r="J70" s="14"/>
      <c r="K70" s="32"/>
      <c r="L70" s="32"/>
      <c r="M70" s="31"/>
      <c r="P70" s="32"/>
      <c r="Q70" s="32"/>
      <c r="R70" s="32"/>
      <c r="S70" s="32"/>
      <c r="T70" s="32"/>
      <c r="U70" s="32"/>
      <c r="V70" s="32"/>
      <c r="Y70" s="47" t="s">
        <v>177</v>
      </c>
      <c r="Z70" s="48" t="s">
        <v>125</v>
      </c>
      <c r="AA70" s="49" t="s">
        <v>178</v>
      </c>
      <c r="AB70" s="50">
        <v>0</v>
      </c>
      <c r="AC70" s="51">
        <v>-66398.69</v>
      </c>
      <c r="AD70" s="51">
        <v>7827</v>
      </c>
      <c r="AE70" s="52">
        <v>-58571.69</v>
      </c>
    </row>
    <row r="71" spans="2:31" ht="15" hidden="1" x14ac:dyDescent="0.25">
      <c r="B71" s="82" t="s">
        <v>179</v>
      </c>
      <c r="D71" s="40">
        <v>-166084.54999999999</v>
      </c>
      <c r="E71" s="41"/>
      <c r="F71" s="44">
        <v>166084.54999999999</v>
      </c>
      <c r="G71" s="44"/>
      <c r="H71" s="44">
        <v>0</v>
      </c>
      <c r="I71" s="44"/>
      <c r="J71" s="14"/>
      <c r="K71" s="44"/>
      <c r="L71" s="44"/>
      <c r="M71" s="31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/>
      <c r="U71" s="44"/>
      <c r="V71" s="44"/>
      <c r="Y71" s="47"/>
      <c r="Z71" s="48"/>
      <c r="AA71" s="49"/>
      <c r="AB71" s="50"/>
      <c r="AC71" s="54"/>
      <c r="AD71" s="54"/>
      <c r="AE71" s="52"/>
    </row>
    <row r="72" spans="2:31" ht="15" x14ac:dyDescent="0.25">
      <c r="B72" s="83" t="s">
        <v>180</v>
      </c>
      <c r="D72" s="40">
        <v>-3125245.64</v>
      </c>
      <c r="E72" s="41"/>
      <c r="F72" s="44">
        <v>0</v>
      </c>
      <c r="G72" s="44"/>
      <c r="H72" s="44">
        <v>-55391.98</v>
      </c>
      <c r="I72" s="44"/>
      <c r="J72" s="84">
        <f t="shared" ref="J72:J77" si="6">M72+L72+K72</f>
        <v>0</v>
      </c>
      <c r="K72" s="44"/>
      <c r="L72" s="44"/>
      <c r="M72" s="43">
        <f t="shared" ref="M72:M77" si="7">SUM(N72:P72)</f>
        <v>0</v>
      </c>
      <c r="N72" s="44"/>
      <c r="O72" s="44"/>
      <c r="P72" s="44">
        <v>0</v>
      </c>
      <c r="Q72" s="44">
        <v>-318000</v>
      </c>
      <c r="R72" s="44">
        <v>2336000</v>
      </c>
      <c r="S72" s="44">
        <v>-2017637.62</v>
      </c>
      <c r="T72" s="44"/>
      <c r="U72" s="44"/>
      <c r="V72" s="44"/>
      <c r="Y72" s="47" t="s">
        <v>181</v>
      </c>
      <c r="Z72" s="48" t="s">
        <v>157</v>
      </c>
      <c r="AA72" s="49"/>
      <c r="AB72" s="50">
        <f>SUM(AC72:AE72)</f>
        <v>-150000</v>
      </c>
      <c r="AC72" s="51">
        <v>-150000</v>
      </c>
      <c r="AD72" s="51"/>
      <c r="AE72" s="52"/>
    </row>
    <row r="73" spans="2:31" ht="15" hidden="1" x14ac:dyDescent="0.25">
      <c r="B73" s="83" t="s">
        <v>101</v>
      </c>
      <c r="D73" s="40">
        <v>0</v>
      </c>
      <c r="E73" s="41"/>
      <c r="F73" s="44">
        <v>0</v>
      </c>
      <c r="G73" s="44"/>
      <c r="H73" s="44">
        <v>-112222.45</v>
      </c>
      <c r="I73" s="44"/>
      <c r="J73" s="84">
        <f t="shared" si="6"/>
        <v>0</v>
      </c>
      <c r="K73" s="44"/>
      <c r="L73" s="44"/>
      <c r="M73" s="43">
        <f t="shared" si="7"/>
        <v>0</v>
      </c>
      <c r="N73" s="85"/>
      <c r="O73" s="85"/>
      <c r="P73" s="44">
        <f>SUM(Q73:S73)</f>
        <v>0</v>
      </c>
      <c r="Q73" s="44">
        <v>0</v>
      </c>
      <c r="R73" s="44">
        <v>0</v>
      </c>
      <c r="S73" s="85" t="s">
        <v>182</v>
      </c>
      <c r="T73" s="44"/>
      <c r="U73" s="44"/>
      <c r="V73" s="44"/>
      <c r="Y73" s="47"/>
      <c r="Z73" s="48"/>
      <c r="AA73" s="49"/>
      <c r="AB73" s="50"/>
      <c r="AC73" s="54"/>
      <c r="AD73" s="54"/>
      <c r="AE73" s="52"/>
    </row>
    <row r="74" spans="2:31" ht="15" x14ac:dyDescent="0.25">
      <c r="B74" s="4" t="s">
        <v>90</v>
      </c>
      <c r="D74" s="40">
        <v>0</v>
      </c>
      <c r="E74" s="41"/>
      <c r="F74" s="44">
        <v>0</v>
      </c>
      <c r="G74" s="44"/>
      <c r="H74" s="44">
        <v>0</v>
      </c>
      <c r="I74" s="44"/>
      <c r="J74" s="42">
        <f t="shared" si="6"/>
        <v>-266591</v>
      </c>
      <c r="K74" s="44">
        <v>0</v>
      </c>
      <c r="L74" s="44">
        <v>548986</v>
      </c>
      <c r="M74" s="43">
        <f t="shared" si="7"/>
        <v>-815577</v>
      </c>
      <c r="N74" s="44">
        <v>-815986</v>
      </c>
      <c r="O74" s="44">
        <v>317347</v>
      </c>
      <c r="P74" s="44">
        <f>SUM(Q74:S74)</f>
        <v>-316938</v>
      </c>
      <c r="Q74" s="44">
        <v>-317347</v>
      </c>
      <c r="R74" s="44">
        <v>181409</v>
      </c>
      <c r="S74" s="44">
        <v>-181000</v>
      </c>
      <c r="T74" s="44"/>
      <c r="U74" s="44"/>
      <c r="V74" s="44"/>
      <c r="Y74" s="47" t="s">
        <v>183</v>
      </c>
      <c r="Z74" s="48" t="s">
        <v>129</v>
      </c>
      <c r="AA74" s="49" t="s">
        <v>184</v>
      </c>
      <c r="AB74" s="50">
        <v>0</v>
      </c>
      <c r="AC74" s="54">
        <v>-41135</v>
      </c>
      <c r="AD74" s="51">
        <v>5289.83</v>
      </c>
      <c r="AE74" s="52">
        <v>-35845.17</v>
      </c>
    </row>
    <row r="75" spans="2:31" ht="15" x14ac:dyDescent="0.25">
      <c r="B75" s="69" t="s">
        <v>121</v>
      </c>
      <c r="C75" s="32"/>
      <c r="D75" s="40">
        <v>0</v>
      </c>
      <c r="E75" s="44"/>
      <c r="F75" s="44">
        <v>0</v>
      </c>
      <c r="G75" s="44"/>
      <c r="H75" s="44">
        <v>0</v>
      </c>
      <c r="I75" s="44"/>
      <c r="J75" s="42">
        <f t="shared" si="6"/>
        <v>-120000</v>
      </c>
      <c r="K75" s="44">
        <v>0</v>
      </c>
      <c r="L75" s="44">
        <v>0</v>
      </c>
      <c r="M75" s="43">
        <f t="shared" si="7"/>
        <v>-120000</v>
      </c>
      <c r="N75" s="85"/>
      <c r="O75" s="44"/>
      <c r="P75" s="44">
        <f>SUM(Q75:S75)</f>
        <v>-120000</v>
      </c>
      <c r="Q75" s="44">
        <v>0</v>
      </c>
      <c r="R75" s="44">
        <v>0</v>
      </c>
      <c r="S75" s="44">
        <v>-120000</v>
      </c>
      <c r="T75" s="44"/>
      <c r="U75" s="44"/>
      <c r="V75" s="44"/>
      <c r="Y75" s="47" t="s">
        <v>185</v>
      </c>
      <c r="Z75" s="48" t="s">
        <v>132</v>
      </c>
      <c r="AA75" s="49" t="s">
        <v>186</v>
      </c>
      <c r="AB75" s="50">
        <v>0</v>
      </c>
      <c r="AC75" s="51">
        <v>-338616</v>
      </c>
      <c r="AD75" s="51">
        <v>0</v>
      </c>
      <c r="AE75" s="52">
        <v>-338616</v>
      </c>
    </row>
    <row r="76" spans="2:31" s="32" customFormat="1" ht="15" x14ac:dyDescent="0.25">
      <c r="B76" s="83" t="s">
        <v>124</v>
      </c>
      <c r="C76" s="4"/>
      <c r="D76" s="40">
        <v>-317839.03000000003</v>
      </c>
      <c r="E76" s="41"/>
      <c r="F76" s="44">
        <v>126332.15</v>
      </c>
      <c r="G76" s="44"/>
      <c r="H76" s="44">
        <v>0</v>
      </c>
      <c r="I76" s="44"/>
      <c r="J76" s="42">
        <f t="shared" si="6"/>
        <v>-305149.88</v>
      </c>
      <c r="K76" s="44">
        <v>0</v>
      </c>
      <c r="L76" s="44">
        <v>4000</v>
      </c>
      <c r="M76" s="43">
        <f t="shared" si="7"/>
        <v>-309149.88</v>
      </c>
      <c r="N76" s="44">
        <v>0</v>
      </c>
      <c r="O76" s="44">
        <f>AD17</f>
        <v>0</v>
      </c>
      <c r="P76" s="44">
        <f>SUM(Q76:S76)</f>
        <v>-309149.88</v>
      </c>
      <c r="Q76" s="44">
        <v>-65393</v>
      </c>
      <c r="R76" s="44">
        <v>64750</v>
      </c>
      <c r="S76" s="44">
        <v>-308506.88</v>
      </c>
      <c r="T76" s="44"/>
      <c r="U76" s="44"/>
      <c r="V76" s="44"/>
      <c r="Y76" s="47" t="s">
        <v>187</v>
      </c>
      <c r="Z76" s="48" t="s">
        <v>135</v>
      </c>
      <c r="AA76" s="49" t="s">
        <v>188</v>
      </c>
      <c r="AB76" s="50">
        <v>0</v>
      </c>
      <c r="AC76" s="51">
        <v>-212984</v>
      </c>
      <c r="AD76" s="51">
        <v>0</v>
      </c>
      <c r="AE76" s="52">
        <v>-212984</v>
      </c>
    </row>
    <row r="77" spans="2:31" s="32" customFormat="1" ht="15" x14ac:dyDescent="0.25">
      <c r="B77" s="83" t="s">
        <v>189</v>
      </c>
      <c r="C77" s="4"/>
      <c r="D77" s="40">
        <v>-317839.03000000003</v>
      </c>
      <c r="E77" s="41"/>
      <c r="F77" s="44">
        <v>126332.15</v>
      </c>
      <c r="G77" s="44"/>
      <c r="H77" s="44">
        <v>0</v>
      </c>
      <c r="I77" s="44"/>
      <c r="J77" s="42">
        <f t="shared" si="6"/>
        <v>-7772328.0300000003</v>
      </c>
      <c r="K77" s="44">
        <v>-7772328.0300000003</v>
      </c>
      <c r="L77" s="44">
        <v>0</v>
      </c>
      <c r="M77" s="43">
        <f t="shared" si="7"/>
        <v>0</v>
      </c>
      <c r="N77" s="44">
        <v>0</v>
      </c>
      <c r="O77" s="44">
        <f>AD18</f>
        <v>0</v>
      </c>
      <c r="P77" s="44">
        <f>SUM(Q77:S77)</f>
        <v>0</v>
      </c>
      <c r="Q77" s="44">
        <v>0</v>
      </c>
      <c r="R77" s="44">
        <v>0</v>
      </c>
      <c r="S77" s="44">
        <v>0</v>
      </c>
      <c r="T77" s="44"/>
      <c r="U77" s="44"/>
      <c r="V77" s="44"/>
      <c r="Y77" s="47" t="s">
        <v>187</v>
      </c>
      <c r="Z77" s="48" t="s">
        <v>135</v>
      </c>
      <c r="AA77" s="49" t="s">
        <v>188</v>
      </c>
      <c r="AB77" s="50">
        <v>0</v>
      </c>
      <c r="AC77" s="51">
        <v>-212984</v>
      </c>
      <c r="AD77" s="51">
        <v>0</v>
      </c>
      <c r="AE77" s="52">
        <v>-212984</v>
      </c>
    </row>
    <row r="78" spans="2:31" ht="15" x14ac:dyDescent="0.25">
      <c r="B78" s="27" t="s">
        <v>190</v>
      </c>
      <c r="C78" s="26"/>
      <c r="D78" s="73">
        <f>SUM(D71:D76)</f>
        <v>-3609169.2199999997</v>
      </c>
      <c r="E78" s="74"/>
      <c r="F78" s="75">
        <f>SUM(F71:F76)</f>
        <v>292416.69999999995</v>
      </c>
      <c r="G78" s="75"/>
      <c r="H78" s="75">
        <f>SUM(H71:H76)</f>
        <v>-167614.43</v>
      </c>
      <c r="I78" s="76"/>
      <c r="J78" s="77">
        <f t="shared" ref="J78:S78" si="8">SUM(J72:J77)</f>
        <v>-8464068.9100000001</v>
      </c>
      <c r="K78" s="75">
        <f t="shared" si="8"/>
        <v>-7772328.0300000003</v>
      </c>
      <c r="L78" s="75">
        <f t="shared" si="8"/>
        <v>552986</v>
      </c>
      <c r="M78" s="78">
        <f t="shared" si="8"/>
        <v>-1244726.8799999999</v>
      </c>
      <c r="N78" s="75">
        <f t="shared" si="8"/>
        <v>-815986</v>
      </c>
      <c r="O78" s="75">
        <f t="shared" si="8"/>
        <v>317347</v>
      </c>
      <c r="P78" s="75">
        <f t="shared" si="8"/>
        <v>-746087.88</v>
      </c>
      <c r="Q78" s="75">
        <f t="shared" si="8"/>
        <v>-700740</v>
      </c>
      <c r="R78" s="75">
        <f t="shared" si="8"/>
        <v>2582159</v>
      </c>
      <c r="S78" s="75">
        <f t="shared" si="8"/>
        <v>-2627144.5</v>
      </c>
      <c r="T78" s="76"/>
      <c r="U78" s="76"/>
      <c r="V78" s="76"/>
      <c r="Y78" s="47" t="s">
        <v>191</v>
      </c>
      <c r="Z78" s="48" t="s">
        <v>138</v>
      </c>
      <c r="AA78" s="49" t="s">
        <v>192</v>
      </c>
      <c r="AB78" s="50">
        <v>0</v>
      </c>
      <c r="AC78" s="54">
        <v>-140127</v>
      </c>
      <c r="AD78" s="54">
        <v>0</v>
      </c>
      <c r="AE78" s="52">
        <v>-140127</v>
      </c>
    </row>
    <row r="79" spans="2:31" ht="15" x14ac:dyDescent="0.25">
      <c r="D79" s="40"/>
      <c r="E79" s="41"/>
      <c r="F79" s="44"/>
      <c r="G79" s="44"/>
      <c r="H79" s="44"/>
      <c r="I79" s="44"/>
      <c r="J79" s="14"/>
      <c r="K79" s="44"/>
      <c r="L79" s="44"/>
      <c r="M79" s="31"/>
      <c r="N79" s="44"/>
      <c r="O79" s="44"/>
      <c r="P79" s="44"/>
      <c r="Q79" s="44"/>
      <c r="R79" s="44"/>
      <c r="S79" s="44"/>
      <c r="T79" s="44"/>
      <c r="U79" s="44"/>
      <c r="V79" s="44"/>
      <c r="Y79" s="47" t="s">
        <v>193</v>
      </c>
      <c r="Z79" s="48" t="s">
        <v>141</v>
      </c>
      <c r="AA79" s="49" t="s">
        <v>194</v>
      </c>
      <c r="AB79" s="50">
        <v>0</v>
      </c>
      <c r="AC79" s="54">
        <v>-388909</v>
      </c>
      <c r="AD79" s="54">
        <v>20000</v>
      </c>
      <c r="AE79" s="52">
        <v>-368909</v>
      </c>
    </row>
    <row r="80" spans="2:31" ht="15" x14ac:dyDescent="0.25">
      <c r="B80" s="27" t="s">
        <v>195</v>
      </c>
      <c r="C80" s="26"/>
      <c r="D80" s="40"/>
      <c r="E80" s="41"/>
      <c r="F80" s="44"/>
      <c r="G80" s="44"/>
      <c r="H80" s="44"/>
      <c r="I80" s="44"/>
      <c r="J80" s="14"/>
      <c r="K80" s="44"/>
      <c r="L80" s="44"/>
      <c r="M80" s="31"/>
      <c r="N80" s="44"/>
      <c r="O80" s="44"/>
      <c r="P80" s="44"/>
      <c r="Q80" s="44"/>
      <c r="R80" s="44"/>
      <c r="S80" s="44"/>
      <c r="T80" s="44"/>
      <c r="U80" s="44"/>
      <c r="V80" s="44"/>
      <c r="Y80" s="47" t="s">
        <v>196</v>
      </c>
      <c r="Z80" s="48" t="s">
        <v>144</v>
      </c>
      <c r="AA80" s="49" t="s">
        <v>197</v>
      </c>
      <c r="AB80" s="50">
        <v>0</v>
      </c>
      <c r="AC80" s="51">
        <v>-10000</v>
      </c>
      <c r="AD80" s="51">
        <v>0</v>
      </c>
      <c r="AE80" s="52">
        <v>-10000</v>
      </c>
    </row>
    <row r="81" spans="2:34" ht="15" x14ac:dyDescent="0.25">
      <c r="B81" s="4" t="s">
        <v>198</v>
      </c>
      <c r="D81" s="40">
        <v>-1080951.06</v>
      </c>
      <c r="E81" s="41"/>
      <c r="F81" s="44">
        <v>0</v>
      </c>
      <c r="G81" s="44"/>
      <c r="H81" s="44">
        <v>-146095</v>
      </c>
      <c r="I81" s="44"/>
      <c r="J81" s="42">
        <f>M81+L81+K81</f>
        <v>-1270590.06</v>
      </c>
      <c r="K81" s="44">
        <v>0</v>
      </c>
      <c r="L81" s="44">
        <v>87114</v>
      </c>
      <c r="M81" s="43">
        <f>N81+O81+P81</f>
        <v>-1357704.06</v>
      </c>
      <c r="N81" s="44">
        <v>0</v>
      </c>
      <c r="O81" s="44">
        <v>5736</v>
      </c>
      <c r="P81" s="44">
        <f>SUM(Q81:S81)</f>
        <v>-1363440.06</v>
      </c>
      <c r="Q81" s="44">
        <v>-42914</v>
      </c>
      <c r="R81" s="44">
        <v>0</v>
      </c>
      <c r="S81" s="44">
        <v>-1320526.06</v>
      </c>
      <c r="T81" s="44"/>
      <c r="U81" s="44"/>
      <c r="V81" s="44"/>
      <c r="Y81" s="47" t="s">
        <v>199</v>
      </c>
      <c r="Z81" s="48" t="s">
        <v>147</v>
      </c>
      <c r="AA81" s="49" t="s">
        <v>200</v>
      </c>
      <c r="AB81" s="50">
        <v>0</v>
      </c>
      <c r="AC81" s="51">
        <v>-13420</v>
      </c>
      <c r="AD81" s="51">
        <v>0</v>
      </c>
      <c r="AE81" s="52">
        <v>-13420</v>
      </c>
    </row>
    <row r="82" spans="2:34" ht="15" x14ac:dyDescent="0.25">
      <c r="B82" s="4" t="s">
        <v>201</v>
      </c>
      <c r="D82" s="40">
        <v>0</v>
      </c>
      <c r="E82" s="41"/>
      <c r="F82" s="44">
        <v>0</v>
      </c>
      <c r="G82" s="44"/>
      <c r="H82" s="44">
        <v>0</v>
      </c>
      <c r="I82" s="44"/>
      <c r="J82" s="42">
        <f>M82+L82+K82</f>
        <v>-190477</v>
      </c>
      <c r="K82" s="44">
        <v>0</v>
      </c>
      <c r="L82" s="44">
        <v>125758</v>
      </c>
      <c r="M82" s="43">
        <f>P82+O82+N82</f>
        <v>-316235</v>
      </c>
      <c r="N82" s="44">
        <v>0</v>
      </c>
      <c r="O82" s="44">
        <v>7412</v>
      </c>
      <c r="P82" s="44">
        <f>SUM(Q82:S82)</f>
        <v>-323647</v>
      </c>
      <c r="Q82" s="44">
        <v>-300000</v>
      </c>
      <c r="R82" s="44">
        <v>28622</v>
      </c>
      <c r="S82" s="44">
        <v>-52269</v>
      </c>
      <c r="T82" s="44"/>
      <c r="U82" s="44"/>
      <c r="V82" s="44"/>
      <c r="Y82" s="47" t="s">
        <v>202</v>
      </c>
      <c r="Z82" s="48" t="s">
        <v>150</v>
      </c>
      <c r="AA82" s="49" t="s">
        <v>203</v>
      </c>
      <c r="AB82" s="50">
        <v>0</v>
      </c>
      <c r="AC82" s="51">
        <v>-150000</v>
      </c>
      <c r="AD82" s="51">
        <v>0</v>
      </c>
      <c r="AE82" s="52">
        <v>-150000</v>
      </c>
    </row>
    <row r="83" spans="2:34" ht="15" x14ac:dyDescent="0.25">
      <c r="B83" s="27" t="s">
        <v>204</v>
      </c>
      <c r="C83" s="26"/>
      <c r="D83" s="73">
        <f>SUM(D81:D82)</f>
        <v>-1080951.06</v>
      </c>
      <c r="E83" s="73">
        <f>SUM(E81:E82)</f>
        <v>0</v>
      </c>
      <c r="F83" s="73">
        <f>SUM(F81:F82)</f>
        <v>0</v>
      </c>
      <c r="G83" s="73">
        <f>SUM(G81:G82)</f>
        <v>0</v>
      </c>
      <c r="H83" s="73">
        <f>SUM(H81:H82)</f>
        <v>-146095</v>
      </c>
      <c r="I83" s="76"/>
      <c r="J83" s="77">
        <f>SUM(J81:J82)</f>
        <v>-1461067.06</v>
      </c>
      <c r="K83" s="75">
        <f t="shared" ref="K83:P83" si="9">SUM(K81:K82)</f>
        <v>0</v>
      </c>
      <c r="L83" s="75">
        <f t="shared" si="9"/>
        <v>212872</v>
      </c>
      <c r="M83" s="78">
        <f t="shared" si="9"/>
        <v>-1673939.06</v>
      </c>
      <c r="N83" s="75">
        <f t="shared" si="9"/>
        <v>0</v>
      </c>
      <c r="O83" s="75">
        <f t="shared" si="9"/>
        <v>13148</v>
      </c>
      <c r="P83" s="75">
        <f t="shared" si="9"/>
        <v>-1687087.06</v>
      </c>
      <c r="Q83" s="75">
        <v>-342914</v>
      </c>
      <c r="R83" s="75">
        <v>28622</v>
      </c>
      <c r="S83" s="75">
        <v>-1372795.06</v>
      </c>
      <c r="T83" s="76"/>
      <c r="U83" s="76"/>
      <c r="V83" s="76"/>
      <c r="Y83" s="47" t="s">
        <v>205</v>
      </c>
      <c r="Z83" s="48" t="s">
        <v>153</v>
      </c>
      <c r="AA83" s="49" t="s">
        <v>206</v>
      </c>
      <c r="AB83" s="50">
        <v>0</v>
      </c>
      <c r="AC83" s="51">
        <f>-3329280.21+50000</f>
        <v>-3279280.21</v>
      </c>
      <c r="AD83" s="51"/>
      <c r="AE83" s="52">
        <f>AC83</f>
        <v>-3279280.21</v>
      </c>
    </row>
    <row r="84" spans="2:34" ht="15" x14ac:dyDescent="0.25">
      <c r="D84" s="40"/>
      <c r="E84" s="41"/>
      <c r="F84" s="44"/>
      <c r="G84" s="44"/>
      <c r="H84" s="44"/>
      <c r="I84" s="44"/>
      <c r="J84" s="86"/>
      <c r="K84" s="32"/>
      <c r="L84" s="32"/>
      <c r="M84" s="31"/>
      <c r="N84" s="44"/>
      <c r="O84" s="44"/>
      <c r="P84" s="44"/>
      <c r="Q84" s="44"/>
      <c r="R84" s="44"/>
      <c r="S84" s="44"/>
      <c r="T84" s="44"/>
      <c r="U84" s="44"/>
      <c r="V84" s="44"/>
      <c r="Y84" s="47" t="s">
        <v>207</v>
      </c>
      <c r="Z84" s="48" t="s">
        <v>118</v>
      </c>
      <c r="AA84" s="49" t="s">
        <v>208</v>
      </c>
      <c r="AB84" s="50">
        <v>-623250</v>
      </c>
      <c r="AC84" s="51">
        <v>-485861</v>
      </c>
      <c r="AD84" s="51">
        <v>386300</v>
      </c>
      <c r="AE84" s="52">
        <v>-722811</v>
      </c>
    </row>
    <row r="85" spans="2:34" ht="15.75" thickBot="1" x14ac:dyDescent="0.3">
      <c r="B85" s="27" t="s">
        <v>209</v>
      </c>
      <c r="C85" s="26"/>
      <c r="D85" s="87">
        <f>D68+D78+D83</f>
        <v>-9048420.9900000002</v>
      </c>
      <c r="E85" s="88"/>
      <c r="F85" s="88">
        <f>F68+F78+F83</f>
        <v>2783736.45</v>
      </c>
      <c r="G85" s="88"/>
      <c r="H85" s="88">
        <f>H68+H78+H83</f>
        <v>-2491073.87</v>
      </c>
      <c r="I85" s="76"/>
      <c r="J85" s="77">
        <f>J68+J78+J83</f>
        <v>-38276168.660000004</v>
      </c>
      <c r="K85" s="75">
        <f>K68+K78+K83</f>
        <v>-31813850.760000002</v>
      </c>
      <c r="L85" s="75">
        <f>L68+L78+L83</f>
        <v>12087256</v>
      </c>
      <c r="M85" s="78">
        <f>M68+M78+M83+2000</f>
        <v>-18548809.839999996</v>
      </c>
      <c r="N85" s="75">
        <f>N68+N78+N83</f>
        <v>-10541545.060000001</v>
      </c>
      <c r="O85" s="75">
        <f>O68+O78+O83-1000</f>
        <v>5170890.5500000007</v>
      </c>
      <c r="P85" s="75">
        <f>P68+P78+P83</f>
        <v>-13180927.33</v>
      </c>
      <c r="Q85" s="75">
        <v>-8185391.5800000001</v>
      </c>
      <c r="R85" s="75">
        <v>4481676</v>
      </c>
      <c r="S85" s="75">
        <v>-9475703.5600000005</v>
      </c>
      <c r="T85" s="76"/>
      <c r="U85" s="76"/>
      <c r="V85" s="76"/>
      <c r="Y85" s="65" t="s">
        <v>210</v>
      </c>
      <c r="Z85" s="48" t="s">
        <v>211</v>
      </c>
      <c r="AA85" s="49"/>
      <c r="AB85" s="50">
        <v>0</v>
      </c>
      <c r="AC85" s="51">
        <v>0</v>
      </c>
      <c r="AD85" s="51">
        <v>0</v>
      </c>
      <c r="AE85" s="68">
        <v>0</v>
      </c>
    </row>
    <row r="86" spans="2:34" ht="15" x14ac:dyDescent="0.25">
      <c r="B86" s="27"/>
      <c r="C86" s="26"/>
      <c r="D86" s="89"/>
      <c r="E86" s="76"/>
      <c r="F86" s="76"/>
      <c r="G86" s="76"/>
      <c r="H86" s="76"/>
      <c r="I86" s="76"/>
      <c r="J86" s="90"/>
      <c r="K86" s="76"/>
      <c r="L86" s="76"/>
      <c r="M86" s="91"/>
      <c r="N86" s="76"/>
      <c r="O86" s="76"/>
      <c r="P86" s="76"/>
      <c r="Q86" s="76"/>
      <c r="R86" s="76"/>
      <c r="S86" s="76"/>
      <c r="T86" s="76"/>
      <c r="U86" s="76"/>
      <c r="V86" s="76"/>
      <c r="Y86" s="65"/>
      <c r="Z86" s="69" t="s">
        <v>156</v>
      </c>
      <c r="AA86" s="49"/>
      <c r="AB86" s="50"/>
      <c r="AC86" s="51">
        <v>-552389</v>
      </c>
      <c r="AD86" s="51"/>
      <c r="AE86" s="68">
        <v>-552389</v>
      </c>
    </row>
    <row r="87" spans="2:34" ht="15" x14ac:dyDescent="0.25">
      <c r="F87" s="32"/>
      <c r="G87" s="32"/>
      <c r="H87" s="32"/>
      <c r="I87" s="32"/>
      <c r="J87" s="14"/>
      <c r="K87" s="32"/>
      <c r="L87" s="32"/>
      <c r="P87" s="32"/>
      <c r="Q87" s="32"/>
      <c r="R87" s="32"/>
      <c r="S87" s="32"/>
      <c r="T87" s="32"/>
      <c r="U87" s="32"/>
      <c r="V87" s="32"/>
      <c r="Y87" s="47" t="s">
        <v>212</v>
      </c>
      <c r="Z87" s="59" t="s">
        <v>213</v>
      </c>
      <c r="AA87" s="49" t="s">
        <v>214</v>
      </c>
      <c r="AB87" s="50">
        <v>-68494</v>
      </c>
      <c r="AC87" s="51">
        <v>-60117</v>
      </c>
      <c r="AD87" s="51">
        <v>0</v>
      </c>
      <c r="AE87" s="52">
        <v>-128611</v>
      </c>
    </row>
    <row r="88" spans="2:34" ht="15.75" x14ac:dyDescent="0.25">
      <c r="J88" s="14"/>
      <c r="N88" s="4"/>
      <c r="AC88" s="94"/>
      <c r="AE88" s="95"/>
      <c r="AF88"/>
      <c r="AG88" s="92"/>
      <c r="AH88" s="93"/>
    </row>
    <row r="89" spans="2:34" x14ac:dyDescent="0.2">
      <c r="J89" s="14"/>
      <c r="N89" s="4"/>
      <c r="AC89" s="94"/>
      <c r="AE89" s="95"/>
      <c r="AF89"/>
      <c r="AG89" s="92"/>
    </row>
    <row r="90" spans="2:34" ht="15.75" x14ac:dyDescent="0.25">
      <c r="J90" s="14"/>
      <c r="N90" s="4"/>
      <c r="AC90" s="94"/>
      <c r="AE90" s="95"/>
      <c r="AF90"/>
      <c r="AG90" s="92"/>
      <c r="AH90" s="93"/>
    </row>
    <row r="91" spans="2:34" x14ac:dyDescent="0.2">
      <c r="J91" s="14"/>
      <c r="N91" s="4"/>
      <c r="O91" s="4"/>
      <c r="W91" s="4"/>
      <c r="X91" s="4"/>
      <c r="Y91" s="4"/>
      <c r="Z91" s="4"/>
      <c r="AA91" s="4"/>
      <c r="AB91" s="4"/>
      <c r="AC91" s="94"/>
      <c r="AE91" s="95"/>
      <c r="AF91"/>
      <c r="AG91" s="92"/>
    </row>
    <row r="92" spans="2:34" x14ac:dyDescent="0.2">
      <c r="J92" s="14"/>
      <c r="N92" s="4"/>
      <c r="O92" s="4"/>
      <c r="W92" s="4"/>
      <c r="X92" s="4"/>
      <c r="Y92" s="4"/>
      <c r="Z92" s="4"/>
      <c r="AA92" s="4"/>
      <c r="AB92" s="4"/>
      <c r="AC92" s="94"/>
      <c r="AE92" s="95"/>
      <c r="AF92"/>
      <c r="AG92" s="92"/>
    </row>
    <row r="93" spans="2:34" x14ac:dyDescent="0.2">
      <c r="J93" s="14"/>
      <c r="N93" s="4"/>
      <c r="O93" s="4"/>
      <c r="W93" s="4"/>
      <c r="X93" s="4"/>
      <c r="Y93" s="4"/>
      <c r="Z93" s="4"/>
      <c r="AA93" s="4"/>
      <c r="AB93" s="4"/>
      <c r="AC93" s="94"/>
      <c r="AE93" s="95"/>
      <c r="AF93"/>
      <c r="AG93" s="92"/>
    </row>
    <row r="94" spans="2:34" ht="15.75" x14ac:dyDescent="0.25">
      <c r="J94" s="14"/>
      <c r="N94" s="4"/>
      <c r="O94" s="4"/>
      <c r="W94" s="4"/>
      <c r="X94" s="4"/>
      <c r="Y94" s="4"/>
      <c r="Z94" s="4"/>
      <c r="AA94" s="4"/>
      <c r="AB94" s="4"/>
      <c r="AC94" s="94"/>
      <c r="AE94" s="95"/>
      <c r="AF94"/>
      <c r="AG94" s="92"/>
      <c r="AH94" s="93"/>
    </row>
    <row r="95" spans="2:34" x14ac:dyDescent="0.2">
      <c r="J95" s="14"/>
      <c r="N95" s="4"/>
      <c r="O95" s="4"/>
      <c r="W95" s="4"/>
      <c r="X95" s="4"/>
      <c r="Y95" s="4"/>
      <c r="Z95" s="4"/>
      <c r="AA95" s="4"/>
      <c r="AB95" s="4"/>
      <c r="AC95" s="94"/>
      <c r="AE95" s="95"/>
      <c r="AF95"/>
      <c r="AG95" s="92"/>
    </row>
    <row r="96" spans="2:34" x14ac:dyDescent="0.2">
      <c r="J96" s="14"/>
      <c r="N96" s="4"/>
      <c r="O96" s="4"/>
      <c r="W96" s="4"/>
      <c r="X96" s="4"/>
      <c r="Y96" s="4"/>
      <c r="Z96" s="4"/>
      <c r="AA96" s="4"/>
      <c r="AB96" s="4"/>
      <c r="AC96" s="94"/>
      <c r="AE96" s="95"/>
      <c r="AF96"/>
      <c r="AG96" s="92"/>
    </row>
    <row r="97" spans="10:34" ht="15.75" x14ac:dyDescent="0.25">
      <c r="J97" s="14"/>
      <c r="N97" s="4"/>
      <c r="O97" s="4"/>
      <c r="W97" s="4"/>
      <c r="X97" s="4"/>
      <c r="Y97" s="4"/>
      <c r="Z97" s="4"/>
      <c r="AA97" s="4"/>
      <c r="AB97" s="4"/>
      <c r="AC97" s="94"/>
      <c r="AE97" s="95"/>
      <c r="AF97"/>
      <c r="AG97" s="92"/>
      <c r="AH97" s="93"/>
    </row>
    <row r="98" spans="10:34" ht="15.75" x14ac:dyDescent="0.25">
      <c r="J98" s="14"/>
      <c r="N98" s="4"/>
      <c r="O98" s="4"/>
      <c r="W98" s="4"/>
      <c r="X98" s="4"/>
      <c r="Y98" s="4"/>
      <c r="Z98" s="4"/>
      <c r="AA98" s="4"/>
      <c r="AB98" s="4"/>
      <c r="AC98" s="94"/>
      <c r="AE98" s="95"/>
      <c r="AF98"/>
      <c r="AG98" s="92"/>
      <c r="AH98" s="93"/>
    </row>
    <row r="99" spans="10:34" x14ac:dyDescent="0.2">
      <c r="J99" s="14"/>
      <c r="N99" s="4"/>
      <c r="O99" s="4"/>
      <c r="W99" s="4"/>
      <c r="X99" s="4"/>
      <c r="Y99" s="4"/>
      <c r="Z99" s="4"/>
      <c r="AA99" s="4"/>
      <c r="AB99" s="4"/>
      <c r="AC99" s="94"/>
      <c r="AE99" s="95"/>
      <c r="AF99"/>
      <c r="AG99" s="92"/>
    </row>
    <row r="100" spans="10:34" ht="15.75" x14ac:dyDescent="0.25">
      <c r="J100" s="14"/>
      <c r="N100" s="4"/>
      <c r="O100" s="4"/>
      <c r="W100" s="4"/>
      <c r="X100" s="4"/>
      <c r="Y100" s="4"/>
      <c r="Z100" s="4"/>
      <c r="AA100" s="4"/>
      <c r="AB100" s="4"/>
      <c r="AC100" s="94"/>
      <c r="AE100" s="95"/>
      <c r="AF100"/>
      <c r="AG100" s="92"/>
      <c r="AH100" s="93"/>
    </row>
    <row r="101" spans="10:34" ht="15.75" x14ac:dyDescent="0.25">
      <c r="J101" s="14"/>
      <c r="N101" s="4"/>
      <c r="O101" s="4"/>
      <c r="W101" s="4"/>
      <c r="X101" s="4"/>
      <c r="Y101" s="4"/>
      <c r="Z101" s="4"/>
      <c r="AA101" s="4"/>
      <c r="AB101" s="4"/>
      <c r="AC101" s="94"/>
      <c r="AE101" s="95"/>
      <c r="AF101"/>
      <c r="AG101" s="92"/>
      <c r="AH101" s="93"/>
    </row>
    <row r="102" spans="10:34" x14ac:dyDescent="0.2">
      <c r="J102" s="14"/>
      <c r="N102" s="4"/>
      <c r="O102" s="4"/>
      <c r="W102" s="4"/>
      <c r="X102" s="4"/>
      <c r="Y102" s="4"/>
      <c r="Z102" s="4"/>
      <c r="AA102" s="4"/>
      <c r="AB102" s="4"/>
      <c r="AC102" s="96"/>
      <c r="AE102" s="95"/>
      <c r="AF102"/>
      <c r="AG102" s="92"/>
    </row>
    <row r="103" spans="10:34" ht="15.75" x14ac:dyDescent="0.25">
      <c r="J103" s="14"/>
      <c r="N103" s="4"/>
      <c r="O103" s="4"/>
      <c r="W103" s="4"/>
      <c r="X103" s="4"/>
      <c r="Y103" s="4"/>
      <c r="Z103" s="4"/>
      <c r="AA103" s="4"/>
      <c r="AB103" s="4"/>
      <c r="AC103" s="96"/>
      <c r="AE103" s="95"/>
      <c r="AF103"/>
      <c r="AG103" s="92"/>
      <c r="AH103" s="93"/>
    </row>
    <row r="104" spans="10:34" ht="15.75" x14ac:dyDescent="0.25">
      <c r="J104" s="14"/>
      <c r="N104" s="4"/>
      <c r="O104" s="4"/>
      <c r="W104" s="4"/>
      <c r="X104" s="4"/>
      <c r="Y104" s="4"/>
      <c r="Z104" s="4"/>
      <c r="AA104" s="4"/>
      <c r="AB104" s="4"/>
      <c r="AC104" s="96"/>
      <c r="AE104" s="95"/>
      <c r="AF104"/>
      <c r="AG104" s="92"/>
      <c r="AH104" s="93"/>
    </row>
    <row r="105" spans="10:34" x14ac:dyDescent="0.2">
      <c r="J105" s="14"/>
      <c r="N105" s="4"/>
      <c r="O105" s="4"/>
      <c r="W105" s="4"/>
      <c r="X105" s="4"/>
      <c r="Y105" s="4"/>
      <c r="Z105" s="4"/>
      <c r="AA105" s="4"/>
      <c r="AB105" s="4"/>
      <c r="AC105" s="96"/>
      <c r="AE105" s="95"/>
      <c r="AF105"/>
      <c r="AG105" s="92"/>
    </row>
    <row r="106" spans="10:34" ht="15.75" x14ac:dyDescent="0.25">
      <c r="J106" s="14"/>
      <c r="N106" s="4"/>
      <c r="O106" s="4"/>
      <c r="W106" s="4"/>
      <c r="X106" s="4"/>
      <c r="Y106" s="4"/>
      <c r="Z106" s="4"/>
      <c r="AA106" s="4"/>
      <c r="AB106" s="4"/>
      <c r="AC106" s="96"/>
      <c r="AE106" s="95"/>
      <c r="AF106"/>
      <c r="AG106" s="92"/>
      <c r="AH106" s="93"/>
    </row>
    <row r="107" spans="10:34" ht="15.75" x14ac:dyDescent="0.25">
      <c r="J107" s="14"/>
      <c r="N107" s="4"/>
      <c r="O107" s="4"/>
      <c r="W107" s="4"/>
      <c r="X107" s="4"/>
      <c r="Y107" s="4"/>
      <c r="Z107" s="4"/>
      <c r="AA107" s="4"/>
      <c r="AB107" s="4"/>
      <c r="AC107" s="96"/>
      <c r="AE107" s="95"/>
      <c r="AF107"/>
      <c r="AG107" s="92"/>
      <c r="AH107" s="93"/>
    </row>
    <row r="108" spans="10:34" ht="15.75" x14ac:dyDescent="0.25">
      <c r="J108" s="14"/>
      <c r="N108" s="4"/>
      <c r="O108" s="4"/>
      <c r="W108" s="4"/>
      <c r="X108" s="4"/>
      <c r="Y108" s="4"/>
      <c r="Z108" s="4"/>
      <c r="AA108" s="4"/>
      <c r="AB108" s="4"/>
      <c r="AC108" s="96"/>
      <c r="AE108" s="95"/>
      <c r="AF108" s="32"/>
      <c r="AG108" s="97"/>
      <c r="AH108" s="93"/>
    </row>
    <row r="109" spans="10:34" ht="15.75" x14ac:dyDescent="0.25">
      <c r="J109" s="14"/>
      <c r="N109" s="4"/>
      <c r="O109" s="4"/>
      <c r="W109" s="4"/>
      <c r="X109" s="4"/>
      <c r="Y109" s="4"/>
      <c r="Z109" s="4"/>
      <c r="AA109" s="4"/>
      <c r="AB109" s="4"/>
      <c r="AC109" s="96"/>
      <c r="AE109" s="95"/>
      <c r="AF109" s="32"/>
      <c r="AG109" s="97"/>
      <c r="AH109" s="93"/>
    </row>
    <row r="110" spans="10:34" ht="15.75" x14ac:dyDescent="0.25">
      <c r="J110" s="14"/>
      <c r="N110" s="4"/>
      <c r="O110" s="4"/>
      <c r="W110" s="4"/>
      <c r="X110" s="4"/>
      <c r="Y110" s="4"/>
      <c r="Z110" s="4"/>
      <c r="AA110" s="4"/>
      <c r="AB110" s="4"/>
      <c r="AC110" s="96"/>
      <c r="AE110" s="95"/>
      <c r="AF110" s="32"/>
      <c r="AG110" s="97"/>
      <c r="AH110" s="93"/>
    </row>
    <row r="111" spans="10:34" x14ac:dyDescent="0.2">
      <c r="J111" s="14"/>
      <c r="N111" s="4"/>
      <c r="O111" s="4"/>
      <c r="W111" s="4"/>
      <c r="X111" s="4"/>
      <c r="Y111" s="4"/>
      <c r="Z111" s="4"/>
      <c r="AA111" s="4"/>
      <c r="AB111" s="4"/>
      <c r="AC111" s="96"/>
      <c r="AE111" s="95"/>
      <c r="AF111" s="32"/>
      <c r="AG111" s="97"/>
    </row>
    <row r="112" spans="10:34" ht="15.75" x14ac:dyDescent="0.25">
      <c r="J112" s="14"/>
      <c r="N112" s="4"/>
      <c r="O112" s="4"/>
      <c r="W112" s="4"/>
      <c r="X112" s="4"/>
      <c r="Y112" s="4"/>
      <c r="Z112" s="4"/>
      <c r="AA112" s="4"/>
      <c r="AB112" s="4"/>
      <c r="AC112" s="32"/>
      <c r="AF112" s="32"/>
      <c r="AG112" s="97"/>
      <c r="AH112" s="93"/>
    </row>
    <row r="113" spans="10:34" ht="15.75" x14ac:dyDescent="0.25">
      <c r="J113" s="14"/>
      <c r="N113" s="4"/>
      <c r="O113" s="4"/>
      <c r="W113" s="4"/>
      <c r="X113" s="4"/>
      <c r="Y113" s="4"/>
      <c r="Z113" s="4"/>
      <c r="AA113" s="4"/>
      <c r="AB113" s="4"/>
      <c r="AF113" s="32"/>
      <c r="AG113" s="97"/>
      <c r="AH113" s="93"/>
    </row>
    <row r="114" spans="10:34" ht="15.75" x14ac:dyDescent="0.25">
      <c r="J114" s="14"/>
      <c r="N114" s="4"/>
      <c r="O114" s="4"/>
      <c r="W114" s="4"/>
      <c r="X114" s="4"/>
      <c r="Y114" s="4"/>
      <c r="Z114" s="4"/>
      <c r="AA114" s="4"/>
      <c r="AB114" s="4"/>
      <c r="AG114" s="98"/>
      <c r="AH114" s="93"/>
    </row>
    <row r="115" spans="10:34" x14ac:dyDescent="0.2">
      <c r="J115" s="14"/>
    </row>
    <row r="116" spans="10:34" x14ac:dyDescent="0.2">
      <c r="J116" s="14"/>
    </row>
    <row r="117" spans="10:34" x14ac:dyDescent="0.2">
      <c r="J117" s="14"/>
      <c r="N117" s="4"/>
      <c r="O117" s="4"/>
      <c r="W117" s="4"/>
      <c r="X117" s="4"/>
      <c r="Y117" s="4"/>
      <c r="Z117" s="4"/>
      <c r="AA117" s="4"/>
      <c r="AB117" s="4"/>
      <c r="AF117" s="95"/>
      <c r="AG117" s="99"/>
    </row>
    <row r="118" spans="10:34" x14ac:dyDescent="0.2">
      <c r="J118" s="14"/>
      <c r="N118" s="4"/>
      <c r="O118" s="4"/>
      <c r="W118" s="4"/>
      <c r="X118" s="4"/>
      <c r="Y118" s="4"/>
      <c r="Z118" s="4"/>
      <c r="AA118" s="4"/>
      <c r="AB118" s="4"/>
      <c r="AF118" s="95"/>
      <c r="AG118" s="99"/>
    </row>
    <row r="119" spans="10:34" x14ac:dyDescent="0.2">
      <c r="J119" s="14"/>
      <c r="N119" s="4"/>
      <c r="O119" s="4"/>
      <c r="W119" s="4"/>
      <c r="X119" s="4"/>
      <c r="Y119" s="4"/>
      <c r="Z119" s="4"/>
      <c r="AA119" s="4"/>
      <c r="AB119" s="4"/>
      <c r="AF119" s="95"/>
      <c r="AG119" s="99"/>
    </row>
    <row r="120" spans="10:34" x14ac:dyDescent="0.2">
      <c r="J120" s="14"/>
      <c r="N120" s="4"/>
      <c r="O120" s="4"/>
      <c r="W120" s="4"/>
      <c r="X120" s="4"/>
      <c r="Y120" s="4"/>
      <c r="Z120" s="4"/>
      <c r="AA120" s="4"/>
      <c r="AB120" s="4"/>
      <c r="AF120" s="95"/>
      <c r="AG120" s="99"/>
    </row>
    <row r="121" spans="10:34" x14ac:dyDescent="0.2">
      <c r="J121" s="14"/>
      <c r="N121" s="4"/>
      <c r="O121" s="4"/>
      <c r="W121" s="4"/>
      <c r="X121" s="4"/>
      <c r="Y121" s="4"/>
      <c r="Z121" s="4"/>
      <c r="AA121" s="4"/>
      <c r="AB121" s="4"/>
      <c r="AF121" s="95"/>
      <c r="AG121" s="99"/>
    </row>
    <row r="122" spans="10:34" x14ac:dyDescent="0.2">
      <c r="J122" s="14"/>
      <c r="N122" s="4"/>
      <c r="O122" s="4"/>
      <c r="W122" s="4"/>
      <c r="X122" s="4"/>
      <c r="Y122" s="4"/>
      <c r="Z122" s="4"/>
      <c r="AA122" s="4"/>
      <c r="AB122" s="4"/>
      <c r="AF122" s="95"/>
      <c r="AG122" s="99"/>
    </row>
    <row r="123" spans="10:34" x14ac:dyDescent="0.2">
      <c r="J123" s="14"/>
      <c r="N123" s="4"/>
      <c r="O123" s="4"/>
      <c r="W123" s="4"/>
      <c r="X123" s="4"/>
      <c r="Y123" s="4"/>
      <c r="Z123" s="4"/>
      <c r="AA123" s="4"/>
      <c r="AB123" s="4"/>
      <c r="AF123" s="95"/>
      <c r="AG123" s="99"/>
    </row>
    <row r="124" spans="10:34" x14ac:dyDescent="0.2">
      <c r="J124" s="14"/>
      <c r="N124" s="4"/>
      <c r="O124" s="4"/>
      <c r="W124" s="4"/>
      <c r="X124" s="4"/>
      <c r="Y124" s="4"/>
      <c r="Z124" s="4"/>
      <c r="AA124" s="4"/>
      <c r="AB124" s="4"/>
      <c r="AF124" s="95"/>
      <c r="AG124" s="99"/>
    </row>
    <row r="125" spans="10:34" x14ac:dyDescent="0.2">
      <c r="J125" s="14"/>
      <c r="N125" s="4"/>
      <c r="O125" s="4"/>
      <c r="W125" s="4"/>
      <c r="X125" s="4"/>
      <c r="Y125" s="4"/>
      <c r="Z125" s="4"/>
      <c r="AA125" s="4"/>
      <c r="AB125" s="4"/>
      <c r="AF125" s="95"/>
      <c r="AG125" s="99"/>
    </row>
    <row r="126" spans="10:34" x14ac:dyDescent="0.2">
      <c r="J126" s="14"/>
      <c r="N126" s="4"/>
      <c r="O126" s="4"/>
      <c r="W126" s="4"/>
      <c r="X126" s="4"/>
      <c r="Y126" s="4"/>
      <c r="Z126" s="4"/>
      <c r="AA126" s="4"/>
      <c r="AB126" s="4"/>
      <c r="AF126" s="95"/>
      <c r="AG126" s="99"/>
    </row>
    <row r="127" spans="10:34" x14ac:dyDescent="0.2">
      <c r="J127" s="14"/>
      <c r="N127" s="4"/>
      <c r="O127" s="4"/>
      <c r="W127" s="4"/>
      <c r="X127" s="4"/>
      <c r="Y127" s="4"/>
      <c r="Z127" s="4"/>
      <c r="AA127" s="4"/>
      <c r="AB127" s="4"/>
      <c r="AF127" s="95"/>
      <c r="AG127" s="99"/>
    </row>
    <row r="128" spans="10:34" x14ac:dyDescent="0.2">
      <c r="J128" s="14"/>
      <c r="N128" s="4"/>
      <c r="O128" s="4"/>
      <c r="W128" s="4"/>
      <c r="X128" s="4"/>
      <c r="Y128" s="4"/>
      <c r="Z128" s="4"/>
      <c r="AA128" s="4"/>
      <c r="AB128" s="4"/>
      <c r="AF128" s="95"/>
      <c r="AG128" s="99"/>
    </row>
    <row r="129" spans="10:33" x14ac:dyDescent="0.2">
      <c r="J129" s="14"/>
      <c r="N129" s="4"/>
      <c r="O129" s="4"/>
      <c r="W129" s="4"/>
      <c r="X129" s="4"/>
      <c r="Y129" s="4"/>
      <c r="Z129" s="4"/>
      <c r="AA129" s="4"/>
      <c r="AB129" s="4"/>
      <c r="AF129" s="95"/>
      <c r="AG129" s="99"/>
    </row>
    <row r="130" spans="10:33" x14ac:dyDescent="0.2">
      <c r="N130" s="4"/>
      <c r="O130" s="4"/>
      <c r="W130" s="4"/>
      <c r="X130" s="4"/>
      <c r="Y130" s="4"/>
      <c r="Z130" s="4"/>
      <c r="AA130" s="4"/>
      <c r="AB130" s="4"/>
      <c r="AF130" s="95"/>
      <c r="AG130" s="99"/>
    </row>
    <row r="131" spans="10:33" x14ac:dyDescent="0.2">
      <c r="N131" s="4"/>
      <c r="O131" s="4"/>
      <c r="W131" s="4"/>
      <c r="X131" s="4"/>
      <c r="Y131" s="4"/>
      <c r="Z131" s="4"/>
      <c r="AA131" s="4"/>
      <c r="AB131" s="4"/>
      <c r="AF131" s="95"/>
      <c r="AG131" s="99"/>
    </row>
    <row r="132" spans="10:33" x14ac:dyDescent="0.2">
      <c r="N132" s="4"/>
      <c r="O132" s="4"/>
      <c r="W132" s="4"/>
      <c r="X132" s="4"/>
      <c r="Y132" s="4"/>
      <c r="Z132" s="4"/>
      <c r="AA132" s="4"/>
      <c r="AB132" s="4"/>
      <c r="AF132" s="95"/>
      <c r="AG132" s="99"/>
    </row>
    <row r="133" spans="10:33" x14ac:dyDescent="0.2">
      <c r="N133" s="4"/>
      <c r="O133" s="4"/>
      <c r="W133" s="4"/>
      <c r="X133" s="4"/>
      <c r="Y133" s="4"/>
      <c r="Z133" s="4"/>
      <c r="AA133" s="4"/>
      <c r="AB133" s="4"/>
      <c r="AF133" s="95"/>
      <c r="AG133" s="99"/>
    </row>
    <row r="134" spans="10:33" x14ac:dyDescent="0.2">
      <c r="N134" s="4"/>
      <c r="O134" s="4"/>
      <c r="W134" s="4"/>
      <c r="X134" s="4"/>
      <c r="Y134" s="4"/>
      <c r="Z134" s="4"/>
      <c r="AA134" s="4"/>
      <c r="AB134" s="4"/>
      <c r="AF134" s="95"/>
      <c r="AG134" s="99"/>
    </row>
    <row r="135" spans="10:33" x14ac:dyDescent="0.2">
      <c r="N135" s="4"/>
      <c r="O135" s="4"/>
      <c r="W135" s="4"/>
      <c r="X135" s="4"/>
      <c r="Y135" s="4"/>
      <c r="Z135" s="4"/>
      <c r="AA135" s="4"/>
      <c r="AB135" s="4"/>
      <c r="AF135" s="95"/>
      <c r="AG135" s="99"/>
    </row>
    <row r="136" spans="10:33" x14ac:dyDescent="0.2">
      <c r="N136" s="4"/>
      <c r="O136" s="4"/>
      <c r="W136" s="4"/>
      <c r="X136" s="4"/>
      <c r="Y136" s="4"/>
      <c r="Z136" s="4"/>
      <c r="AA136" s="4"/>
      <c r="AB136" s="4"/>
      <c r="AF136" s="95"/>
      <c r="AG136" s="99"/>
    </row>
    <row r="137" spans="10:33" x14ac:dyDescent="0.2">
      <c r="N137" s="4"/>
      <c r="O137" s="4"/>
      <c r="W137" s="4"/>
      <c r="X137" s="4"/>
      <c r="Y137" s="4"/>
      <c r="Z137" s="4"/>
      <c r="AA137" s="4"/>
      <c r="AB137" s="4"/>
      <c r="AF137" s="95"/>
      <c r="AG137" s="99"/>
    </row>
    <row r="138" spans="10:33" x14ac:dyDescent="0.2">
      <c r="N138" s="4"/>
      <c r="O138" s="4"/>
      <c r="W138" s="4"/>
      <c r="X138" s="4"/>
      <c r="Y138" s="4"/>
      <c r="Z138" s="4"/>
      <c r="AA138" s="4"/>
      <c r="AB138" s="4"/>
      <c r="AF138" s="95"/>
      <c r="AG138" s="99"/>
    </row>
    <row r="139" spans="10:33" x14ac:dyDescent="0.2">
      <c r="N139" s="4"/>
      <c r="O139" s="4"/>
      <c r="W139" s="4"/>
      <c r="X139" s="4"/>
      <c r="Y139" s="4"/>
      <c r="Z139" s="4"/>
      <c r="AA139" s="4"/>
      <c r="AB139" s="4"/>
      <c r="AF139" s="95"/>
      <c r="AG139" s="99"/>
    </row>
    <row r="140" spans="10:33" x14ac:dyDescent="0.2">
      <c r="N140" s="4"/>
      <c r="O140" s="4"/>
      <c r="W140" s="4"/>
      <c r="X140" s="4"/>
      <c r="Y140" s="4"/>
      <c r="Z140" s="4"/>
      <c r="AA140" s="4"/>
      <c r="AB140" s="4"/>
      <c r="AF140" s="95"/>
      <c r="AG140" s="99"/>
    </row>
    <row r="141" spans="10:33" x14ac:dyDescent="0.2">
      <c r="N141" s="4"/>
      <c r="O141" s="4"/>
      <c r="W141" s="4"/>
      <c r="X141" s="4"/>
      <c r="Y141" s="4"/>
      <c r="Z141" s="4"/>
      <c r="AA141" s="4"/>
      <c r="AB141" s="4"/>
      <c r="AF141" s="95"/>
      <c r="AG141" s="99"/>
    </row>
    <row r="142" spans="10:33" x14ac:dyDescent="0.2">
      <c r="N142" s="4"/>
      <c r="O142" s="4"/>
      <c r="W142" s="4"/>
      <c r="X142" s="4"/>
      <c r="Y142" s="4"/>
      <c r="Z142" s="4"/>
      <c r="AA142" s="4"/>
      <c r="AB142" s="4"/>
      <c r="AF142" s="95"/>
      <c r="AG142" s="99"/>
    </row>
    <row r="143" spans="10:33" x14ac:dyDescent="0.2">
      <c r="N143" s="4"/>
      <c r="O143" s="4"/>
      <c r="W143" s="4"/>
      <c r="X143" s="4"/>
      <c r="Y143" s="4"/>
      <c r="Z143" s="4"/>
      <c r="AA143" s="4"/>
      <c r="AB143" s="4"/>
      <c r="AF143" s="95"/>
      <c r="AG143" s="99"/>
    </row>
    <row r="144" spans="10:33" x14ac:dyDescent="0.2">
      <c r="N144" s="4"/>
      <c r="O144" s="4"/>
      <c r="W144" s="4"/>
      <c r="X144" s="4"/>
      <c r="Y144" s="4"/>
      <c r="Z144" s="4"/>
      <c r="AA144" s="4"/>
      <c r="AB144" s="4"/>
      <c r="AF144" s="95"/>
      <c r="AG144" s="99"/>
    </row>
    <row r="145" spans="14:33" x14ac:dyDescent="0.2">
      <c r="N145" s="4"/>
      <c r="O145" s="4"/>
      <c r="W145" s="4"/>
      <c r="X145" s="4"/>
      <c r="Y145" s="4"/>
      <c r="Z145" s="4"/>
      <c r="AA145" s="4"/>
      <c r="AB145" s="4"/>
      <c r="AF145" s="95"/>
      <c r="AG145" s="99"/>
    </row>
    <row r="146" spans="14:33" x14ac:dyDescent="0.2">
      <c r="N146" s="4"/>
      <c r="O146" s="4"/>
      <c r="W146" s="4"/>
      <c r="X146" s="4"/>
      <c r="Y146" s="4"/>
      <c r="Z146" s="4"/>
      <c r="AA146" s="4"/>
      <c r="AB146" s="4"/>
      <c r="AF146" s="95"/>
      <c r="AG146" s="99"/>
    </row>
    <row r="147" spans="14:33" x14ac:dyDescent="0.2">
      <c r="N147" s="4"/>
      <c r="O147" s="4"/>
      <c r="W147" s="4"/>
      <c r="X147" s="4"/>
      <c r="Y147" s="4"/>
      <c r="Z147" s="4"/>
      <c r="AA147" s="4"/>
      <c r="AB147" s="4"/>
      <c r="AF147" s="95"/>
      <c r="AG147" s="99"/>
    </row>
    <row r="148" spans="14:33" x14ac:dyDescent="0.2">
      <c r="N148" s="4"/>
      <c r="O148" s="4"/>
      <c r="W148" s="4"/>
      <c r="X148" s="4"/>
      <c r="Y148" s="4"/>
      <c r="Z148" s="4"/>
      <c r="AA148" s="4"/>
      <c r="AB148" s="4"/>
      <c r="AF148" s="95"/>
      <c r="AG148" s="99"/>
    </row>
    <row r="149" spans="14:33" x14ac:dyDescent="0.2">
      <c r="N149" s="4"/>
      <c r="O149" s="4"/>
      <c r="W149" s="4"/>
      <c r="X149" s="4"/>
      <c r="Y149" s="4"/>
      <c r="Z149" s="4"/>
      <c r="AA149" s="4"/>
      <c r="AB149" s="4"/>
      <c r="AF149" s="95"/>
      <c r="AG149" s="99"/>
    </row>
    <row r="150" spans="14:33" x14ac:dyDescent="0.2">
      <c r="N150" s="4"/>
      <c r="O150" s="4"/>
      <c r="W150" s="4"/>
      <c r="X150" s="4"/>
      <c r="Y150" s="4"/>
      <c r="Z150" s="4"/>
      <c r="AA150" s="4"/>
      <c r="AB150" s="4"/>
      <c r="AG150" s="100"/>
    </row>
  </sheetData>
  <pageMargins left="0.75" right="0.75" top="1" bottom="1" header="0.5" footer="0.5"/>
  <pageSetup paperSize="8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Note 7 for SOFA</vt:lpstr>
      <vt:lpstr>'Note 7 for SOFA'!Print_Area</vt:lpstr>
    </vt:vector>
  </TitlesOfParts>
  <Company>Oxford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Lewis</dc:creator>
  <cp:lastModifiedBy>Bill Lewis</cp:lastModifiedBy>
  <dcterms:created xsi:type="dcterms:W3CDTF">2015-01-19T11:18:27Z</dcterms:created>
  <dcterms:modified xsi:type="dcterms:W3CDTF">2015-01-19T11:57:41Z</dcterms:modified>
</cp:coreProperties>
</file>